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72" windowWidth="22980" windowHeight="9228"/>
  </bookViews>
  <sheets>
    <sheet name="OPPIK" sheetId="1" r:id="rId1"/>
    <sheet name="OPVVV" sheetId="2" r:id="rId2"/>
    <sheet name="OPZ" sheetId="4" r:id="rId3"/>
    <sheet name="OPD2" sheetId="5" r:id="rId4"/>
    <sheet name="OPŽP" sheetId="6" r:id="rId5"/>
    <sheet name="IROP" sheetId="8" r:id="rId6"/>
    <sheet name="OPTP" sheetId="9" r:id="rId7"/>
  </sheets>
  <calcPr calcId="145621"/>
</workbook>
</file>

<file path=xl/calcChain.xml><?xml version="1.0" encoding="utf-8"?>
<calcChain xmlns="http://schemas.openxmlformats.org/spreadsheetml/2006/main">
  <c r="Q18" i="8" l="1"/>
  <c r="Q38" i="8"/>
  <c r="W19" i="6"/>
  <c r="W40" i="6"/>
  <c r="S40" i="1"/>
  <c r="S20" i="1"/>
  <c r="V21" i="2"/>
  <c r="V44" i="2"/>
  <c r="T19" i="4"/>
  <c r="T40" i="4"/>
  <c r="M20" i="5" l="1"/>
  <c r="M43" i="5"/>
  <c r="T42" i="4"/>
  <c r="T20" i="4"/>
  <c r="V46" i="2"/>
  <c r="V22" i="2"/>
  <c r="Q40" i="8"/>
  <c r="Q19" i="8"/>
  <c r="S42" i="1"/>
  <c r="S21" i="1"/>
  <c r="W42" i="6"/>
  <c r="W20" i="6"/>
  <c r="E37" i="9" l="1"/>
  <c r="H8" i="9" l="1"/>
  <c r="H9" i="9"/>
  <c r="H10" i="9"/>
  <c r="H11" i="9"/>
  <c r="H12" i="9"/>
  <c r="H13" i="9"/>
  <c r="H14" i="9"/>
  <c r="H15" i="9"/>
  <c r="H16" i="9"/>
  <c r="H28" i="9"/>
  <c r="H29" i="9"/>
  <c r="H30" i="9"/>
  <c r="H31" i="9"/>
  <c r="H32" i="9"/>
  <c r="H33" i="9"/>
  <c r="H34" i="9"/>
  <c r="H35" i="9"/>
  <c r="H36" i="9"/>
  <c r="W31" i="6"/>
  <c r="W32" i="6"/>
  <c r="W33" i="6"/>
  <c r="W34" i="6"/>
  <c r="W35" i="6"/>
  <c r="W36" i="6"/>
  <c r="W37" i="6"/>
  <c r="W38" i="6"/>
  <c r="M31" i="5"/>
  <c r="M32" i="5"/>
  <c r="M33" i="5"/>
  <c r="M34" i="5"/>
  <c r="M35" i="5"/>
  <c r="M36" i="5"/>
  <c r="M37" i="5"/>
  <c r="M38" i="5"/>
  <c r="M39" i="5"/>
  <c r="V35" i="2"/>
  <c r="V36" i="2"/>
  <c r="V37" i="2"/>
  <c r="V38" i="2"/>
  <c r="V39" i="2"/>
  <c r="V40" i="2"/>
  <c r="V41" i="2"/>
  <c r="V42" i="2"/>
  <c r="Q8" i="8"/>
  <c r="Q9" i="8"/>
  <c r="Q10" i="8"/>
  <c r="Q11" i="8"/>
  <c r="Q12" i="8"/>
  <c r="Q13" i="8"/>
  <c r="Q14" i="8"/>
  <c r="Q15" i="8"/>
  <c r="Q16" i="8"/>
  <c r="Q28" i="8"/>
  <c r="Q29" i="8"/>
  <c r="Q30" i="8"/>
  <c r="Q31" i="8"/>
  <c r="Q32" i="8"/>
  <c r="Q33" i="8"/>
  <c r="Q34" i="8"/>
  <c r="Q35" i="8"/>
  <c r="Q36" i="8"/>
  <c r="J27" i="8"/>
  <c r="J7" i="8"/>
  <c r="C27" i="8"/>
  <c r="C7" i="8"/>
  <c r="E27" i="8"/>
  <c r="E7" i="8"/>
  <c r="W30" i="6" l="1"/>
  <c r="W9" i="6"/>
  <c r="W10" i="6"/>
  <c r="W11" i="6"/>
  <c r="W12" i="6"/>
  <c r="W13" i="6"/>
  <c r="W14" i="6"/>
  <c r="W15" i="6"/>
  <c r="W16" i="6"/>
  <c r="W17" i="6"/>
  <c r="S29" i="6"/>
  <c r="S8" i="6"/>
  <c r="H29" i="6"/>
  <c r="H8" i="6"/>
  <c r="M42" i="5" l="1"/>
  <c r="M18" i="5"/>
  <c r="M13" i="5"/>
  <c r="M14" i="5"/>
  <c r="M15" i="5"/>
  <c r="M16" i="5"/>
  <c r="M17" i="5"/>
  <c r="M9" i="5"/>
  <c r="T30" i="4"/>
  <c r="T31" i="4"/>
  <c r="T32" i="4"/>
  <c r="T33" i="4"/>
  <c r="T34" i="4"/>
  <c r="T35" i="4"/>
  <c r="T36" i="4"/>
  <c r="T37" i="4"/>
  <c r="T38" i="4"/>
  <c r="T9" i="4"/>
  <c r="T10" i="4"/>
  <c r="T11" i="4"/>
  <c r="T12" i="4"/>
  <c r="T13" i="4"/>
  <c r="T14" i="4"/>
  <c r="T15" i="4"/>
  <c r="T16" i="4"/>
  <c r="T17" i="4"/>
  <c r="P29" i="4"/>
  <c r="P30" i="4"/>
  <c r="P28" i="4"/>
  <c r="P8" i="4"/>
  <c r="P7" i="4"/>
  <c r="P9" i="4"/>
  <c r="C29" i="4"/>
  <c r="C8" i="4"/>
  <c r="V11" i="2"/>
  <c r="V34" i="2"/>
  <c r="S18" i="1"/>
  <c r="S14" i="1"/>
  <c r="S10" i="1"/>
  <c r="S30" i="1"/>
  <c r="J9" i="1"/>
  <c r="F9" i="1"/>
  <c r="F29" i="1"/>
  <c r="G29" i="1"/>
  <c r="G9" i="1"/>
  <c r="E29" i="1"/>
  <c r="E9" i="1"/>
  <c r="D29" i="1"/>
  <c r="D19" i="1"/>
  <c r="D9" i="1"/>
  <c r="P38" i="8" l="1"/>
  <c r="D37" i="8"/>
  <c r="E37" i="8"/>
  <c r="F37" i="8"/>
  <c r="G37" i="8"/>
  <c r="H37" i="8"/>
  <c r="I37" i="8"/>
  <c r="J37" i="8"/>
  <c r="K37" i="8"/>
  <c r="K38" i="8" s="1"/>
  <c r="L37" i="8"/>
  <c r="M37" i="8"/>
  <c r="N37" i="8"/>
  <c r="O37" i="8"/>
  <c r="N38" i="8" s="1"/>
  <c r="P37" i="8"/>
  <c r="C37" i="8"/>
  <c r="C38" i="8" s="1"/>
  <c r="P18" i="8"/>
  <c r="D17" i="8"/>
  <c r="E17" i="8"/>
  <c r="F17" i="8"/>
  <c r="G17" i="8"/>
  <c r="H17" i="8"/>
  <c r="I17" i="8"/>
  <c r="J17" i="8"/>
  <c r="K17" i="8"/>
  <c r="K18" i="8" s="1"/>
  <c r="L17" i="8"/>
  <c r="M17" i="8"/>
  <c r="N17" i="8"/>
  <c r="O17" i="8"/>
  <c r="N18" i="8" s="1"/>
  <c r="P17" i="8"/>
  <c r="C17" i="8"/>
  <c r="U40" i="6"/>
  <c r="S40" i="6"/>
  <c r="J40" i="6"/>
  <c r="C40" i="6"/>
  <c r="D39" i="6"/>
  <c r="E39" i="6"/>
  <c r="F39" i="6"/>
  <c r="G39" i="6"/>
  <c r="H39" i="6"/>
  <c r="G40" i="6" s="1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C39" i="6"/>
  <c r="C19" i="6"/>
  <c r="J19" i="6"/>
  <c r="U19" i="6"/>
  <c r="D18" i="6"/>
  <c r="E18" i="6"/>
  <c r="F18" i="6"/>
  <c r="G18" i="6"/>
  <c r="H18" i="6"/>
  <c r="G19" i="6" s="1"/>
  <c r="I18" i="6"/>
  <c r="J18" i="6"/>
  <c r="K18" i="6"/>
  <c r="L18" i="6"/>
  <c r="M18" i="6"/>
  <c r="N18" i="6"/>
  <c r="O18" i="6"/>
  <c r="P18" i="6"/>
  <c r="Q18" i="6"/>
  <c r="R18" i="6"/>
  <c r="S18" i="6"/>
  <c r="S19" i="6" s="1"/>
  <c r="T18" i="6"/>
  <c r="U18" i="6"/>
  <c r="V18" i="6"/>
  <c r="C18" i="6"/>
  <c r="D37" i="9"/>
  <c r="F37" i="9"/>
  <c r="G37" i="9"/>
  <c r="G38" i="9" s="1"/>
  <c r="C37" i="9"/>
  <c r="D17" i="9"/>
  <c r="E17" i="9"/>
  <c r="F17" i="9"/>
  <c r="G17" i="9"/>
  <c r="G18" i="9" s="1"/>
  <c r="C17" i="9"/>
  <c r="W7" i="6"/>
  <c r="W8" i="6"/>
  <c r="W6" i="6"/>
  <c r="K41" i="5"/>
  <c r="H41" i="5"/>
  <c r="C41" i="5"/>
  <c r="D40" i="5"/>
  <c r="E40" i="5"/>
  <c r="F40" i="5"/>
  <c r="G40" i="5"/>
  <c r="H40" i="5"/>
  <c r="I40" i="5"/>
  <c r="J40" i="5"/>
  <c r="K40" i="5"/>
  <c r="L40" i="5"/>
  <c r="L41" i="5" s="1"/>
  <c r="C40" i="5"/>
  <c r="M7" i="5"/>
  <c r="M8" i="5"/>
  <c r="M10" i="5"/>
  <c r="M11" i="5"/>
  <c r="M12" i="5"/>
  <c r="M6" i="5"/>
  <c r="K19" i="5"/>
  <c r="H19" i="5"/>
  <c r="C19" i="5"/>
  <c r="D18" i="5"/>
  <c r="E18" i="5"/>
  <c r="F18" i="5"/>
  <c r="G18" i="5"/>
  <c r="H18" i="5"/>
  <c r="I18" i="5"/>
  <c r="J18" i="5"/>
  <c r="K18" i="5"/>
  <c r="L18" i="5"/>
  <c r="L19" i="5" s="1"/>
  <c r="C18" i="5"/>
  <c r="S40" i="4"/>
  <c r="Q40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P40" i="4" s="1"/>
  <c r="Q39" i="4"/>
  <c r="R39" i="4"/>
  <c r="S39" i="4"/>
  <c r="C39" i="4"/>
  <c r="S19" i="4"/>
  <c r="T7" i="4"/>
  <c r="T8" i="4"/>
  <c r="T6" i="4"/>
  <c r="L18" i="4"/>
  <c r="M18" i="4"/>
  <c r="N18" i="4"/>
  <c r="O18" i="4"/>
  <c r="P18" i="4"/>
  <c r="P19" i="4" s="1"/>
  <c r="Q18" i="4"/>
  <c r="R18" i="4"/>
  <c r="S18" i="4"/>
  <c r="K18" i="4"/>
  <c r="D18" i="4"/>
  <c r="E18" i="4"/>
  <c r="F18" i="4"/>
  <c r="G18" i="4"/>
  <c r="H18" i="4"/>
  <c r="I18" i="4"/>
  <c r="C18" i="4"/>
  <c r="D39" i="1"/>
  <c r="E39" i="1"/>
  <c r="F39" i="1"/>
  <c r="G39" i="1"/>
  <c r="H39" i="1"/>
  <c r="I39" i="1"/>
  <c r="I40" i="1" s="1"/>
  <c r="J39" i="1"/>
  <c r="K39" i="1"/>
  <c r="L39" i="1"/>
  <c r="M39" i="1"/>
  <c r="N39" i="1"/>
  <c r="O39" i="1"/>
  <c r="O40" i="1" s="1"/>
  <c r="P39" i="1"/>
  <c r="Q39" i="1"/>
  <c r="R39" i="1"/>
  <c r="C39" i="1"/>
  <c r="E19" i="1"/>
  <c r="F19" i="1"/>
  <c r="G19" i="1"/>
  <c r="H19" i="1"/>
  <c r="I19" i="1"/>
  <c r="J19" i="1"/>
  <c r="K19" i="1"/>
  <c r="L19" i="1"/>
  <c r="M19" i="1"/>
  <c r="N19" i="1"/>
  <c r="O19" i="1"/>
  <c r="P19" i="1"/>
  <c r="O20" i="1" s="1"/>
  <c r="Q19" i="1"/>
  <c r="R19" i="1"/>
  <c r="C19" i="1"/>
  <c r="C20" i="1" s="1"/>
  <c r="S8" i="1"/>
  <c r="S9" i="1"/>
  <c r="S11" i="1"/>
  <c r="S12" i="1"/>
  <c r="S13" i="1"/>
  <c r="S15" i="1"/>
  <c r="S16" i="1"/>
  <c r="S17" i="1"/>
  <c r="S7" i="1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C43" i="2"/>
  <c r="C44" i="2" s="1"/>
  <c r="V8" i="2"/>
  <c r="V9" i="2"/>
  <c r="V1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C20" i="2"/>
  <c r="C38" i="9" l="1"/>
  <c r="C18" i="9"/>
  <c r="F18" i="8"/>
  <c r="F38" i="8"/>
  <c r="C18" i="8"/>
  <c r="O40" i="6"/>
  <c r="O19" i="6"/>
  <c r="Q19" i="4"/>
  <c r="K19" i="4"/>
  <c r="K40" i="4"/>
  <c r="C40" i="4"/>
  <c r="C19" i="4"/>
  <c r="I20" i="1"/>
  <c r="Q20" i="1"/>
  <c r="Q40" i="1"/>
  <c r="E40" i="1"/>
  <c r="E20" i="1"/>
  <c r="C40" i="1"/>
  <c r="G21" i="2"/>
  <c r="M21" i="2"/>
  <c r="T21" i="2"/>
  <c r="M44" i="2"/>
  <c r="C21" i="2"/>
  <c r="T44" i="2"/>
  <c r="G44" i="2"/>
  <c r="H27" i="9"/>
  <c r="H26" i="9"/>
  <c r="H25" i="9"/>
  <c r="H7" i="9"/>
  <c r="H6" i="9"/>
  <c r="H5" i="9"/>
  <c r="Q6" i="8"/>
  <c r="Q7" i="8"/>
  <c r="Q5" i="8"/>
  <c r="Q27" i="8"/>
  <c r="Q26" i="8"/>
  <c r="Q25" i="8"/>
  <c r="H39" i="9" l="1"/>
  <c r="W29" i="6"/>
  <c r="W28" i="6"/>
  <c r="W27" i="6"/>
  <c r="M30" i="5"/>
  <c r="M29" i="5"/>
  <c r="M28" i="5"/>
  <c r="T29" i="4" l="1"/>
  <c r="T28" i="4"/>
  <c r="T27" i="4"/>
  <c r="V32" i="2" l="1"/>
  <c r="V33" i="2"/>
  <c r="V31" i="2"/>
  <c r="S29" i="1" l="1"/>
  <c r="S28" i="1"/>
  <c r="S27" i="1"/>
</calcChain>
</file>

<file path=xl/comments1.xml><?xml version="1.0" encoding="utf-8"?>
<comments xmlns="http://schemas.openxmlformats.org/spreadsheetml/2006/main">
  <authors>
    <author>Kapalínová Zuzana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38"/>
          </rPr>
          <t>Kapalínová Zuzana:</t>
        </r>
        <r>
          <rPr>
            <sz val="9"/>
            <color indexed="81"/>
            <rFont val="Tahoma"/>
            <family val="2"/>
            <charset val="238"/>
          </rPr>
          <t xml:space="preserve">
Zvýšit inovační výkonnost podniků</t>
        </r>
      </text>
    </comment>
    <comment ref="D6" authorId="0">
      <text>
        <r>
          <rPr>
            <b/>
            <sz val="9"/>
            <color indexed="81"/>
            <rFont val="Tahoma"/>
            <family val="2"/>
            <charset val="238"/>
          </rPr>
          <t>Kapalínová Zuzana:</t>
        </r>
        <r>
          <rPr>
            <sz val="9"/>
            <color indexed="81"/>
            <rFont val="Tahoma"/>
            <family val="2"/>
            <charset val="238"/>
          </rPr>
          <t xml:space="preserve">
Zvýšit intenzitu a účinnost spolupráce ve výzkumu, vývoji a inovacích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238"/>
          </rPr>
          <t>Kapalínová Zuzana:</t>
        </r>
        <r>
          <rPr>
            <sz val="9"/>
            <color indexed="81"/>
            <rFont val="Tahoma"/>
            <family val="2"/>
            <charset val="238"/>
          </rPr>
          <t xml:space="preserve">
Zvýšit konkurenceschopnost začínajících a rozvojových MSP</t>
        </r>
      </text>
    </comment>
    <comment ref="F6" authorId="0">
      <text>
        <r>
          <rPr>
            <b/>
            <sz val="9"/>
            <color indexed="81"/>
            <rFont val="Tahoma"/>
            <family val="2"/>
            <charset val="238"/>
          </rPr>
          <t>Kapalínová Zuzana:</t>
        </r>
        <r>
          <rPr>
            <sz val="9"/>
            <color indexed="81"/>
            <rFont val="Tahoma"/>
            <family val="2"/>
            <charset val="238"/>
          </rPr>
          <t xml:space="preserve">
Zvýšit internacionalizaci malých a středních podniků</t>
        </r>
      </text>
    </comment>
    <comment ref="G6" authorId="0">
      <text>
        <r>
          <rPr>
            <b/>
            <sz val="9"/>
            <color indexed="81"/>
            <rFont val="Tahoma"/>
            <family val="2"/>
            <charset val="238"/>
          </rPr>
          <t>Kapalínová Zuzana:</t>
        </r>
        <r>
          <rPr>
            <sz val="9"/>
            <color indexed="81"/>
            <rFont val="Tahoma"/>
            <family val="2"/>
            <charset val="238"/>
          </rPr>
          <t xml:space="preserve">
Zvýšit využitelnost infrastruktury pro podnikání</t>
        </r>
      </text>
    </comment>
    <comment ref="H6" authorId="0">
      <text>
        <r>
          <rPr>
            <b/>
            <sz val="9"/>
            <color indexed="81"/>
            <rFont val="Tahoma"/>
            <family val="2"/>
            <charset val="238"/>
          </rPr>
          <t>Kapalínová Zuzana:</t>
        </r>
        <r>
          <rPr>
            <sz val="9"/>
            <color indexed="81"/>
            <rFont val="Tahoma"/>
            <family val="2"/>
            <charset val="238"/>
          </rPr>
          <t xml:space="preserve">
Zvýšit kapacitu pro odborné vzdělávání v MSP</t>
        </r>
      </text>
    </comment>
    <comment ref="I6" authorId="0">
      <text>
        <r>
          <rPr>
            <b/>
            <sz val="9"/>
            <color indexed="81"/>
            <rFont val="Tahoma"/>
            <family val="2"/>
            <charset val="238"/>
          </rPr>
          <t>Kapalínová Zuzana:</t>
        </r>
        <r>
          <rPr>
            <sz val="9"/>
            <color indexed="81"/>
            <rFont val="Tahoma"/>
            <family val="2"/>
            <charset val="238"/>
          </rPr>
          <t xml:space="preserve">
Zvýšit podíl výroby energie z obnovitelných zdrojů na hrubé konečné spotřebě ČR</t>
        </r>
      </text>
    </comment>
    <comment ref="J6" authorId="0">
      <text>
        <r>
          <rPr>
            <b/>
            <sz val="9"/>
            <color indexed="81"/>
            <rFont val="Tahoma"/>
            <family val="2"/>
            <charset val="238"/>
          </rPr>
          <t>Kapalínová Zuzana:</t>
        </r>
        <r>
          <rPr>
            <sz val="9"/>
            <color indexed="81"/>
            <rFont val="Tahoma"/>
            <family val="2"/>
            <charset val="238"/>
          </rPr>
          <t xml:space="preserve">
Zvýšit energetickou účinnost podnikatelského sektoru</t>
        </r>
      </text>
    </comment>
    <comment ref="K6" authorId="0">
      <text>
        <r>
          <rPr>
            <b/>
            <sz val="9"/>
            <color indexed="81"/>
            <rFont val="Tahoma"/>
            <family val="2"/>
            <charset val="238"/>
          </rPr>
          <t>Kapalínová Zuzana:</t>
        </r>
        <r>
          <rPr>
            <sz val="9"/>
            <color indexed="81"/>
            <rFont val="Tahoma"/>
            <family val="2"/>
            <charset val="238"/>
          </rPr>
          <t xml:space="preserve">
Zvýšit aplikaci prvků inteligentních sítí v distribučních soustavách</t>
        </r>
      </text>
    </comment>
    <comment ref="L6" authorId="0">
      <text>
        <r>
          <rPr>
            <b/>
            <sz val="9"/>
            <color indexed="81"/>
            <rFont val="Tahoma"/>
            <family val="2"/>
            <charset val="238"/>
          </rPr>
          <t>Kapalínová Zuzana:</t>
        </r>
        <r>
          <rPr>
            <sz val="9"/>
            <color indexed="81"/>
            <rFont val="Tahoma"/>
            <family val="2"/>
            <charset val="238"/>
          </rPr>
          <t xml:space="preserve">
Uplatnit inovativní nízkouhlíkové technologie v oblasti nakládání energií a při využívání druhotných surovin</t>
        </r>
      </text>
    </comment>
    <comment ref="M6" authorId="0">
      <text>
        <r>
          <rPr>
            <b/>
            <sz val="9"/>
            <color indexed="81"/>
            <rFont val="Tahoma"/>
            <family val="2"/>
            <charset val="238"/>
          </rPr>
          <t>Kapalínová Zuzana:</t>
        </r>
        <r>
          <rPr>
            <sz val="9"/>
            <color indexed="81"/>
            <rFont val="Tahoma"/>
            <family val="2"/>
            <charset val="238"/>
          </rPr>
          <t xml:space="preserve">
Zvýšit účinnost soustav zásobování teplem</t>
        </r>
      </text>
    </comment>
    <comment ref="N6" authorId="0">
      <text>
        <r>
          <rPr>
            <b/>
            <sz val="9"/>
            <color indexed="81"/>
            <rFont val="Tahoma"/>
            <family val="2"/>
            <charset val="238"/>
          </rPr>
          <t>Kapalínová Zuzana:</t>
        </r>
        <r>
          <rPr>
            <sz val="9"/>
            <color indexed="81"/>
            <rFont val="Tahoma"/>
            <family val="2"/>
            <charset val="238"/>
          </rPr>
          <t xml:space="preserve">
Posílit energetickou bezpečnost přenosové soustavy</t>
        </r>
      </text>
    </comment>
  </commentList>
</comments>
</file>

<file path=xl/comments2.xml><?xml version="1.0" encoding="utf-8"?>
<comments xmlns="http://schemas.openxmlformats.org/spreadsheetml/2006/main">
  <authors>
    <author>Kapalínová Zuzana</author>
  </authors>
  <commentList>
    <comment ref="L7" authorId="0">
      <text>
        <r>
          <rPr>
            <b/>
            <sz val="9"/>
            <color indexed="81"/>
            <rFont val="Tahoma"/>
            <family val="2"/>
            <charset val="238"/>
          </rPr>
          <t>Kapalínová Zuzana:</t>
        </r>
        <r>
          <rPr>
            <sz val="9"/>
            <color indexed="81"/>
            <rFont val="Tahoma"/>
            <family val="2"/>
            <charset val="238"/>
          </rPr>
          <t xml:space="preserve">
Zkvalitnění vzdělávací infrastruktury na vysokých školách za účelem zajištění vysoké kvality výuky, zlepšení přístupu znevýhodněných skupin a zvýšení otevřenosti vysokých škol</t>
        </r>
      </text>
    </comment>
  </commentList>
</comments>
</file>

<file path=xl/comments3.xml><?xml version="1.0" encoding="utf-8"?>
<comments xmlns="http://schemas.openxmlformats.org/spreadsheetml/2006/main">
  <authors>
    <author>Kapalínová Zuzana</author>
  </authors>
  <commentList>
    <comment ref="P5" authorId="0">
      <text>
        <r>
          <rPr>
            <b/>
            <sz val="9"/>
            <color indexed="81"/>
            <rFont val="Tahoma"/>
            <family val="2"/>
            <charset val="238"/>
          </rPr>
          <t>Kapalínová Zuzana:</t>
        </r>
        <r>
          <rPr>
            <sz val="9"/>
            <color indexed="81"/>
            <rFont val="Tahoma"/>
            <family val="2"/>
            <charset val="238"/>
          </rPr>
          <t xml:space="preserve">
sečteny 3 tematické cíle TC08, TC09, TC11</t>
        </r>
      </text>
    </comment>
  </commentList>
</comments>
</file>

<file path=xl/comments4.xml><?xml version="1.0" encoding="utf-8"?>
<comments xmlns="http://schemas.openxmlformats.org/spreadsheetml/2006/main">
  <authors>
    <author>Kapalínová Zuzana</author>
  </authors>
  <commentList>
    <comment ref="P5" authorId="0">
      <text>
        <r>
          <rPr>
            <b/>
            <sz val="9"/>
            <color indexed="81"/>
            <rFont val="Tahoma"/>
            <family val="2"/>
            <charset val="238"/>
          </rPr>
          <t>Kapalínová Zuzana:</t>
        </r>
        <r>
          <rPr>
            <sz val="9"/>
            <color indexed="81"/>
            <rFont val="Tahoma"/>
            <family val="2"/>
            <charset val="238"/>
          </rPr>
          <t xml:space="preserve">
CLLD</t>
        </r>
      </text>
    </comment>
    <comment ref="Q5" authorId="0">
      <text>
        <r>
          <rPr>
            <b/>
            <sz val="9"/>
            <color indexed="81"/>
            <rFont val="Tahoma"/>
            <family val="2"/>
            <charset val="238"/>
          </rPr>
          <t>Kapalínová Zuzana:</t>
        </r>
        <r>
          <rPr>
            <sz val="9"/>
            <color indexed="81"/>
            <rFont val="Tahoma"/>
            <family val="2"/>
            <charset val="238"/>
          </rPr>
          <t xml:space="preserve">
CLLD</t>
        </r>
      </text>
    </comment>
  </commentList>
</comments>
</file>

<file path=xl/sharedStrings.xml><?xml version="1.0" encoding="utf-8"?>
<sst xmlns="http://schemas.openxmlformats.org/spreadsheetml/2006/main" count="1024" uniqueCount="107">
  <si>
    <t>strategický rámec</t>
  </si>
  <si>
    <t>stav projektů</t>
  </si>
  <si>
    <t>specifické cíle</t>
  </si>
  <si>
    <t>Prioritní osa 1</t>
  </si>
  <si>
    <t>podané</t>
  </si>
  <si>
    <t>schválené</t>
  </si>
  <si>
    <t>realizované a ukončené</t>
  </si>
  <si>
    <t>RAP</t>
  </si>
  <si>
    <t>ITI/IPRÚ</t>
  </si>
  <si>
    <t>CLLD</t>
  </si>
  <si>
    <t>podpora za SC</t>
  </si>
  <si>
    <t>podpora za PO</t>
  </si>
  <si>
    <t>OPPIK - počty projektů</t>
  </si>
  <si>
    <t>-</t>
  </si>
  <si>
    <t>Prioritní osa 2</t>
  </si>
  <si>
    <t>Prioritní osa 3</t>
  </si>
  <si>
    <t>Prioritní osa 4</t>
  </si>
  <si>
    <t>Prioritní osa 5</t>
  </si>
  <si>
    <t>2.1.1</t>
  </si>
  <si>
    <t>2.1.2</t>
  </si>
  <si>
    <t>2.1.3</t>
  </si>
  <si>
    <t>2.1.4</t>
  </si>
  <si>
    <t>2.1.5</t>
  </si>
  <si>
    <t>2.2.1</t>
  </si>
  <si>
    <t>3.1.1</t>
  </si>
  <si>
    <t>3.1.2</t>
  </si>
  <si>
    <t>3.1.3</t>
  </si>
  <si>
    <t>3.1.4</t>
  </si>
  <si>
    <t>3.1.5</t>
  </si>
  <si>
    <t>3.2.1</t>
  </si>
  <si>
    <t>3.3.1</t>
  </si>
  <si>
    <t>4.1</t>
  </si>
  <si>
    <t>4.2</t>
  </si>
  <si>
    <t>projektů celkem</t>
  </si>
  <si>
    <t>projekty v OP</t>
  </si>
  <si>
    <t>OPVVV - počty projektů</t>
  </si>
  <si>
    <t>OPZ- počty projektů</t>
  </si>
  <si>
    <t>investiční priorita</t>
  </si>
  <si>
    <t>1.1.1</t>
  </si>
  <si>
    <t>1.1.2</t>
  </si>
  <si>
    <t>1.2.1</t>
  </si>
  <si>
    <t>1.3.1</t>
  </si>
  <si>
    <t>1.3.2</t>
  </si>
  <si>
    <t>1.4.1</t>
  </si>
  <si>
    <t>1.4.2</t>
  </si>
  <si>
    <t>1.5.1</t>
  </si>
  <si>
    <t>2.2.2</t>
  </si>
  <si>
    <t>2.3.1</t>
  </si>
  <si>
    <t>4.1.1</t>
  </si>
  <si>
    <t>4.1.2</t>
  </si>
  <si>
    <t>5.1.1</t>
  </si>
  <si>
    <t>OPD2- počty projektů</t>
  </si>
  <si>
    <t>7i</t>
  </si>
  <si>
    <t>7ii</t>
  </si>
  <si>
    <t>7iii</t>
  </si>
  <si>
    <t>1.2</t>
  </si>
  <si>
    <t>1.3</t>
  </si>
  <si>
    <t>1.4</t>
  </si>
  <si>
    <t>1.5</t>
  </si>
  <si>
    <t>1.1</t>
  </si>
  <si>
    <t>2.1</t>
  </si>
  <si>
    <t>2.2</t>
  </si>
  <si>
    <t>2.3</t>
  </si>
  <si>
    <t>7b</t>
  </si>
  <si>
    <t>3.1</t>
  </si>
  <si>
    <t>OPŽP- počty projektů</t>
  </si>
  <si>
    <t>Prioritní osa 6</t>
  </si>
  <si>
    <t>6.1</t>
  </si>
  <si>
    <t>6.2</t>
  </si>
  <si>
    <t>pro NUT II Severozápad</t>
  </si>
  <si>
    <t>IROP - počty projektů</t>
  </si>
  <si>
    <t>celkem</t>
  </si>
  <si>
    <t>financí celkem</t>
  </si>
  <si>
    <t>OPTP - počty projektů</t>
  </si>
  <si>
    <t>projektů v OP</t>
  </si>
  <si>
    <t>databáze KÚ</t>
  </si>
  <si>
    <t>1.1.3</t>
  </si>
  <si>
    <t>1.1.4</t>
  </si>
  <si>
    <t>Prioritní osa 4 - TP</t>
  </si>
  <si>
    <t>neschválené</t>
  </si>
  <si>
    <t>Prioritní osa 5 - TP</t>
  </si>
  <si>
    <t>2.2.1 (2.2.67.1)</t>
  </si>
  <si>
    <t>1</t>
  </si>
  <si>
    <t>2</t>
  </si>
  <si>
    <t>3.2</t>
  </si>
  <si>
    <t>3.3</t>
  </si>
  <si>
    <t>3.5</t>
  </si>
  <si>
    <t>3.4</t>
  </si>
  <si>
    <t>4.3</t>
  </si>
  <si>
    <t>4.4</t>
  </si>
  <si>
    <t>5.1</t>
  </si>
  <si>
    <t>5.2</t>
  </si>
  <si>
    <t>(plánované záměry)</t>
  </si>
  <si>
    <t>3</t>
  </si>
  <si>
    <t>4</t>
  </si>
  <si>
    <t>5</t>
  </si>
  <si>
    <t>databáze celkem</t>
  </si>
  <si>
    <t>projekty databáze</t>
  </si>
  <si>
    <t>TP</t>
  </si>
  <si>
    <t>celkem databáze</t>
  </si>
  <si>
    <t>OPPIK - fin. analýza (v Kč)</t>
  </si>
  <si>
    <t>OPVVV - fin. analýza (v Kč)</t>
  </si>
  <si>
    <t>OPZ - fin. analýza (v Kč)</t>
  </si>
  <si>
    <t>OPD2 - fin. analýza (v Kč)</t>
  </si>
  <si>
    <t>OPŽP - fin. analýza (v Kč)</t>
  </si>
  <si>
    <t>IROP - fin. analýza (v Kč)</t>
  </si>
  <si>
    <t>OPTP - fin. analýza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</si>
</sst>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1" xfId="0" applyNumberFormat="1" applyBorder="1"/>
    <xf numFmtId="0" fontId="0" fillId="0" borderId="0" xfId="0" applyBorder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6" xfId="0" applyBorder="1"/>
    <xf numFmtId="0" fontId="0" fillId="0" borderId="0" xfId="0" applyBorder="1" applyAlignment="1"/>
    <xf numFmtId="0" fontId="0" fillId="0" borderId="20" xfId="0" applyBorder="1"/>
    <xf numFmtId="0" fontId="0" fillId="0" borderId="9" xfId="0" applyBorder="1" applyAlignment="1">
      <alignment wrapText="1"/>
    </xf>
    <xf numFmtId="0" fontId="0" fillId="0" borderId="25" xfId="0" applyBorder="1"/>
    <xf numFmtId="16" fontId="0" fillId="0" borderId="9" xfId="0" applyNumberFormat="1" applyBorder="1" applyAlignment="1">
      <alignment horizontal="center"/>
    </xf>
    <xf numFmtId="16" fontId="0" fillId="0" borderId="10" xfId="0" applyNumberFormat="1" applyBorder="1" applyAlignment="1">
      <alignment horizontal="center"/>
    </xf>
    <xf numFmtId="0" fontId="0" fillId="0" borderId="10" xfId="0" applyBorder="1" applyAlignment="1"/>
    <xf numFmtId="0" fontId="0" fillId="0" borderId="9" xfId="0" applyBorder="1" applyAlignment="1">
      <alignment horizontal="center"/>
    </xf>
    <xf numFmtId="4" fontId="0" fillId="0" borderId="10" xfId="0" applyNumberFormat="1" applyBorder="1"/>
    <xf numFmtId="4" fontId="0" fillId="0" borderId="8" xfId="0" applyNumberFormat="1" applyBorder="1"/>
    <xf numFmtId="0" fontId="0" fillId="0" borderId="8" xfId="0" applyBorder="1"/>
    <xf numFmtId="0" fontId="0" fillId="0" borderId="27" xfId="0" applyBorder="1"/>
    <xf numFmtId="4" fontId="0" fillId="0" borderId="9" xfId="0" applyNumberFormat="1" applyBorder="1"/>
    <xf numFmtId="0" fontId="0" fillId="0" borderId="13" xfId="0" applyBorder="1"/>
    <xf numFmtId="0" fontId="0" fillId="0" borderId="0" xfId="0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6" fontId="0" fillId="0" borderId="0" xfId="0" applyNumberFormat="1" applyBorder="1" applyAlignment="1">
      <alignment horizontal="center"/>
    </xf>
    <xf numFmtId="0" fontId="0" fillId="0" borderId="36" xfId="0" applyBorder="1" applyAlignment="1"/>
    <xf numFmtId="0" fontId="0" fillId="0" borderId="37" xfId="0" applyNumberFormat="1" applyBorder="1" applyAlignment="1">
      <alignment horizontal="center"/>
    </xf>
    <xf numFmtId="4" fontId="0" fillId="0" borderId="37" xfId="0" applyNumberFormat="1" applyBorder="1"/>
    <xf numFmtId="4" fontId="0" fillId="0" borderId="38" xfId="0" applyNumberFormat="1" applyBorder="1"/>
    <xf numFmtId="0" fontId="0" fillId="0" borderId="8" xfId="0" applyNumberFormat="1" applyBorder="1" applyAlignment="1"/>
    <xf numFmtId="0" fontId="0" fillId="0" borderId="8" xfId="0" applyNumberFormat="1" applyBorder="1" applyAlignment="1">
      <alignment horizontal="center"/>
    </xf>
    <xf numFmtId="4" fontId="0" fillId="0" borderId="27" xfId="0" applyNumberFormat="1" applyBorder="1"/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38" xfId="0" applyBorder="1"/>
    <xf numFmtId="16" fontId="0" fillId="0" borderId="37" xfId="0" applyNumberFormat="1" applyBorder="1" applyAlignment="1">
      <alignment horizontal="center"/>
    </xf>
    <xf numFmtId="4" fontId="0" fillId="0" borderId="0" xfId="0" applyNumberFormat="1"/>
    <xf numFmtId="16" fontId="0" fillId="2" borderId="10" xfId="0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" fontId="2" fillId="0" borderId="9" xfId="0" applyNumberFormat="1" applyFont="1" applyBorder="1"/>
    <xf numFmtId="4" fontId="0" fillId="0" borderId="37" xfId="0" applyNumberFormat="1" applyFill="1" applyBorder="1"/>
    <xf numFmtId="0" fontId="0" fillId="0" borderId="29" xfId="0" applyBorder="1" applyAlignment="1">
      <alignment horizontal="center"/>
    </xf>
    <xf numFmtId="16" fontId="0" fillId="0" borderId="29" xfId="0" applyNumberFormat="1" applyBorder="1" applyAlignment="1">
      <alignment horizontal="center"/>
    </xf>
    <xf numFmtId="16" fontId="0" fillId="0" borderId="35" xfId="0" applyNumberFormat="1" applyBorder="1" applyAlignment="1">
      <alignment horizontal="center"/>
    </xf>
    <xf numFmtId="16" fontId="0" fillId="0" borderId="17" xfId="0" applyNumberFormat="1" applyBorder="1" applyAlignment="1">
      <alignment horizontal="center"/>
    </xf>
    <xf numFmtId="0" fontId="0" fillId="0" borderId="40" xfId="0" applyBorder="1"/>
    <xf numFmtId="0" fontId="0" fillId="0" borderId="7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4" fontId="0" fillId="0" borderId="19" xfId="0" applyNumberFormat="1" applyBorder="1"/>
    <xf numFmtId="4" fontId="0" fillId="0" borderId="25" xfId="0" applyNumberFormat="1" applyBorder="1"/>
    <xf numFmtId="4" fontId="0" fillId="0" borderId="20" xfId="0" applyNumberFormat="1" applyBorder="1"/>
    <xf numFmtId="4" fontId="0" fillId="0" borderId="6" xfId="0" applyNumberFormat="1" applyBorder="1"/>
    <xf numFmtId="4" fontId="0" fillId="0" borderId="11" xfId="0" applyNumberFormat="1" applyBorder="1"/>
    <xf numFmtId="4" fontId="0" fillId="0" borderId="16" xfId="0" applyNumberFormat="1" applyBorder="1"/>
    <xf numFmtId="4" fontId="0" fillId="0" borderId="12" xfId="0" applyNumberFormat="1" applyBorder="1"/>
    <xf numFmtId="0" fontId="0" fillId="0" borderId="19" xfId="0" applyBorder="1"/>
    <xf numFmtId="0" fontId="0" fillId="0" borderId="12" xfId="0" applyBorder="1"/>
    <xf numFmtId="4" fontId="0" fillId="0" borderId="7" xfId="0" applyNumberFormat="1" applyBorder="1"/>
    <xf numFmtId="4" fontId="0" fillId="0" borderId="41" xfId="0" applyNumberFormat="1" applyBorder="1"/>
    <xf numFmtId="4" fontId="0" fillId="0" borderId="42" xfId="0" applyNumberFormat="1" applyBorder="1"/>
    <xf numFmtId="0" fontId="0" fillId="0" borderId="6" xfId="0" applyBorder="1"/>
    <xf numFmtId="0" fontId="0" fillId="0" borderId="18" xfId="0" applyBorder="1"/>
    <xf numFmtId="0" fontId="0" fillId="0" borderId="29" xfId="0" applyBorder="1"/>
    <xf numFmtId="0" fontId="0" fillId="0" borderId="35" xfId="0" applyBorder="1"/>
    <xf numFmtId="0" fontId="0" fillId="0" borderId="17" xfId="0" applyBorder="1"/>
    <xf numFmtId="0" fontId="0" fillId="0" borderId="45" xfId="0" applyBorder="1"/>
    <xf numFmtId="0" fontId="0" fillId="0" borderId="31" xfId="0" applyBorder="1"/>
    <xf numFmtId="0" fontId="0" fillId="0" borderId="36" xfId="0" applyBorder="1"/>
    <xf numFmtId="49" fontId="0" fillId="0" borderId="29" xfId="0" applyNumberFormat="1" applyBorder="1" applyAlignment="1">
      <alignment horizontal="center"/>
    </xf>
    <xf numFmtId="49" fontId="0" fillId="0" borderId="35" xfId="0" applyNumberFormat="1" applyBorder="1" applyAlignment="1">
      <alignment horizontal="center"/>
    </xf>
    <xf numFmtId="0" fontId="0" fillId="0" borderId="46" xfId="0" applyBorder="1"/>
    <xf numFmtId="0" fontId="0" fillId="0" borderId="47" xfId="0" applyBorder="1"/>
    <xf numFmtId="0" fontId="0" fillId="0" borderId="29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0" fillId="0" borderId="45" xfId="0" applyNumberFormat="1" applyBorder="1" applyAlignment="1">
      <alignment horizontal="center"/>
    </xf>
    <xf numFmtId="4" fontId="2" fillId="0" borderId="29" xfId="0" applyNumberFormat="1" applyFont="1" applyBorder="1"/>
    <xf numFmtId="4" fontId="0" fillId="0" borderId="17" xfId="0" applyNumberFormat="1" applyBorder="1"/>
    <xf numFmtId="4" fontId="2" fillId="0" borderId="41" xfId="0" applyNumberFormat="1" applyFont="1" applyBorder="1"/>
    <xf numFmtId="4" fontId="0" fillId="0" borderId="47" xfId="0" applyNumberFormat="1" applyBorder="1"/>
    <xf numFmtId="4" fontId="0" fillId="0" borderId="31" xfId="0" applyNumberFormat="1" applyBorder="1"/>
    <xf numFmtId="4" fontId="0" fillId="0" borderId="36" xfId="0" applyNumberFormat="1" applyBorder="1"/>
    <xf numFmtId="4" fontId="0" fillId="0" borderId="38" xfId="0" applyNumberFormat="1" applyFill="1" applyBorder="1"/>
    <xf numFmtId="4" fontId="0" fillId="0" borderId="29" xfId="0" applyNumberFormat="1" applyBorder="1"/>
    <xf numFmtId="4" fontId="0" fillId="0" borderId="35" xfId="0" applyNumberFormat="1" applyBorder="1"/>
    <xf numFmtId="4" fontId="0" fillId="0" borderId="46" xfId="0" applyNumberFormat="1" applyBorder="1"/>
    <xf numFmtId="4" fontId="0" fillId="0" borderId="45" xfId="0" applyNumberFormat="1" applyBorder="1"/>
    <xf numFmtId="16" fontId="0" fillId="0" borderId="46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19" xfId="0" applyFill="1" applyBorder="1"/>
    <xf numFmtId="16" fontId="0" fillId="3" borderId="29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49" xfId="0" applyBorder="1"/>
    <xf numFmtId="0" fontId="0" fillId="0" borderId="50" xfId="0" applyFill="1" applyBorder="1"/>
    <xf numFmtId="0" fontId="0" fillId="0" borderId="50" xfId="0" applyBorder="1"/>
    <xf numFmtId="0" fontId="0" fillId="0" borderId="51" xfId="0" applyBorder="1"/>
    <xf numFmtId="4" fontId="0" fillId="0" borderId="50" xfId="0" applyNumberFormat="1" applyBorder="1"/>
    <xf numFmtId="4" fontId="0" fillId="0" borderId="51" xfId="0" applyNumberFormat="1" applyBorder="1"/>
    <xf numFmtId="16" fontId="0" fillId="3" borderId="35" xfId="0" applyNumberFormat="1" applyFill="1" applyBorder="1" applyAlignment="1">
      <alignment horizontal="center"/>
    </xf>
    <xf numFmtId="16" fontId="0" fillId="3" borderId="17" xfId="0" applyNumberFormat="1" applyFill="1" applyBorder="1" applyAlignment="1">
      <alignment horizontal="center"/>
    </xf>
    <xf numFmtId="4" fontId="0" fillId="3" borderId="50" xfId="0" applyNumberFormat="1" applyFill="1" applyBorder="1"/>
    <xf numFmtId="0" fontId="0" fillId="3" borderId="50" xfId="0" applyFill="1" applyBorder="1"/>
    <xf numFmtId="4" fontId="0" fillId="0" borderId="25" xfId="0" applyNumberFormat="1" applyFill="1" applyBorder="1"/>
    <xf numFmtId="4" fontId="0" fillId="0" borderId="10" xfId="0" applyNumberFormat="1" applyFill="1" applyBorder="1"/>
    <xf numFmtId="4" fontId="0" fillId="0" borderId="16" xfId="0" applyNumberFormat="1" applyFill="1" applyBorder="1"/>
    <xf numFmtId="4" fontId="0" fillId="0" borderId="20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9" fontId="0" fillId="0" borderId="29" xfId="0" applyNumberFormat="1" applyFill="1" applyBorder="1" applyAlignment="1">
      <alignment horizontal="center"/>
    </xf>
    <xf numFmtId="49" fontId="0" fillId="0" borderId="17" xfId="0" applyNumberFormat="1" applyFill="1" applyBorder="1" applyAlignment="1">
      <alignment horizontal="center"/>
    </xf>
    <xf numFmtId="4" fontId="0" fillId="0" borderId="19" xfId="0" applyNumberFormat="1" applyFill="1" applyBorder="1"/>
    <xf numFmtId="4" fontId="0" fillId="0" borderId="9" xfId="0" applyNumberFormat="1" applyFill="1" applyBorder="1"/>
    <xf numFmtId="4" fontId="0" fillId="0" borderId="11" xfId="0" applyNumberFormat="1" applyFill="1" applyBorder="1"/>
    <xf numFmtId="0" fontId="0" fillId="0" borderId="20" xfId="0" applyFill="1" applyBorder="1"/>
    <xf numFmtId="0" fontId="0" fillId="0" borderId="25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6" xfId="0" applyFill="1" applyBorder="1"/>
    <xf numFmtId="49" fontId="0" fillId="3" borderId="35" xfId="0" applyNumberFormat="1" applyFill="1" applyBorder="1" applyAlignment="1">
      <alignment horizontal="center"/>
    </xf>
    <xf numFmtId="49" fontId="0" fillId="3" borderId="29" xfId="0" applyNumberFormat="1" applyFill="1" applyBorder="1" applyAlignment="1">
      <alignment horizontal="center"/>
    </xf>
    <xf numFmtId="49" fontId="0" fillId="3" borderId="17" xfId="0" applyNumberFormat="1" applyFill="1" applyBorder="1" applyAlignment="1">
      <alignment horizontal="center"/>
    </xf>
    <xf numFmtId="16" fontId="0" fillId="0" borderId="29" xfId="0" applyNumberFormat="1" applyFill="1" applyBorder="1" applyAlignment="1">
      <alignment horizontal="center"/>
    </xf>
    <xf numFmtId="16" fontId="0" fillId="0" borderId="35" xfId="0" applyNumberFormat="1" applyFill="1" applyBorder="1" applyAlignment="1">
      <alignment horizontal="center"/>
    </xf>
    <xf numFmtId="4" fontId="0" fillId="0" borderId="7" xfId="0" applyNumberFormat="1" applyFill="1" applyBorder="1"/>
    <xf numFmtId="4" fontId="0" fillId="0" borderId="41" xfId="0" applyNumberFormat="1" applyFill="1" applyBorder="1"/>
    <xf numFmtId="4" fontId="0" fillId="0" borderId="29" xfId="0" applyNumberFormat="1" applyFill="1" applyBorder="1"/>
    <xf numFmtId="4" fontId="0" fillId="0" borderId="35" xfId="0" applyNumberFormat="1" applyFill="1" applyBorder="1"/>
    <xf numFmtId="4" fontId="0" fillId="3" borderId="51" xfId="0" applyNumberFormat="1" applyFill="1" applyBorder="1"/>
    <xf numFmtId="0" fontId="0" fillId="3" borderId="51" xfId="0" applyFill="1" applyBorder="1"/>
    <xf numFmtId="49" fontId="0" fillId="0" borderId="46" xfId="0" applyNumberFormat="1" applyFill="1" applyBorder="1" applyAlignment="1">
      <alignment horizontal="center"/>
    </xf>
    <xf numFmtId="4" fontId="2" fillId="0" borderId="20" xfId="0" applyNumberFormat="1" applyFont="1" applyFill="1" applyBorder="1"/>
    <xf numFmtId="4" fontId="0" fillId="0" borderId="36" xfId="0" applyNumberFormat="1" applyFill="1" applyBorder="1"/>
    <xf numFmtId="4" fontId="2" fillId="0" borderId="1" xfId="0" applyNumberFormat="1" applyFont="1" applyFill="1" applyBorder="1"/>
    <xf numFmtId="4" fontId="2" fillId="0" borderId="12" xfId="0" applyNumberFormat="1" applyFont="1" applyFill="1" applyBorder="1"/>
    <xf numFmtId="49" fontId="0" fillId="3" borderId="46" xfId="0" applyNumberFormat="1" applyFill="1" applyBorder="1" applyAlignment="1">
      <alignment horizontal="center"/>
    </xf>
    <xf numFmtId="49" fontId="2" fillId="3" borderId="17" xfId="0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20" xfId="0" applyFont="1" applyBorder="1"/>
    <xf numFmtId="0" fontId="0" fillId="0" borderId="25" xfId="0" applyFont="1" applyBorder="1"/>
    <xf numFmtId="0" fontId="0" fillId="0" borderId="19" xfId="0" applyFont="1" applyBorder="1" applyAlignment="1">
      <alignment wrapText="1"/>
    </xf>
    <xf numFmtId="0" fontId="0" fillId="0" borderId="10" xfId="0" applyFont="1" applyBorder="1" applyAlignment="1"/>
    <xf numFmtId="0" fontId="0" fillId="0" borderId="0" xfId="0" applyNumberFormat="1" applyFont="1" applyBorder="1"/>
    <xf numFmtId="0" fontId="0" fillId="0" borderId="0" xfId="0" applyNumberFormat="1" applyFont="1"/>
    <xf numFmtId="0" fontId="0" fillId="0" borderId="9" xfId="0" applyFont="1" applyBorder="1"/>
    <xf numFmtId="0" fontId="0" fillId="0" borderId="10" xfId="0" applyFont="1" applyBorder="1"/>
    <xf numFmtId="0" fontId="0" fillId="0" borderId="29" xfId="0" applyFont="1" applyBorder="1"/>
    <xf numFmtId="0" fontId="0" fillId="0" borderId="35" xfId="0" applyFont="1" applyBorder="1"/>
    <xf numFmtId="0" fontId="0" fillId="0" borderId="22" xfId="0" applyFont="1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29" xfId="0" applyNumberFormat="1" applyFont="1" applyBorder="1"/>
    <xf numFmtId="0" fontId="0" fillId="0" borderId="35" xfId="0" applyNumberFormat="1" applyFont="1" applyBorder="1"/>
    <xf numFmtId="49" fontId="0" fillId="3" borderId="29" xfId="0" applyNumberFormat="1" applyFont="1" applyFill="1" applyBorder="1" applyAlignment="1">
      <alignment horizontal="center"/>
    </xf>
    <xf numFmtId="49" fontId="0" fillId="0" borderId="29" xfId="0" applyNumberFormat="1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center"/>
    </xf>
    <xf numFmtId="49" fontId="0" fillId="3" borderId="35" xfId="0" applyNumberFormat="1" applyFont="1" applyFill="1" applyBorder="1" applyAlignment="1">
      <alignment horizontal="center"/>
    </xf>
    <xf numFmtId="49" fontId="0" fillId="3" borderId="17" xfId="0" applyNumberFormat="1" applyFont="1" applyFill="1" applyBorder="1" applyAlignment="1">
      <alignment horizontal="center"/>
    </xf>
    <xf numFmtId="49" fontId="0" fillId="0" borderId="35" xfId="0" applyNumberFormat="1" applyFont="1" applyFill="1" applyBorder="1" applyAlignment="1">
      <alignment horizontal="center"/>
    </xf>
    <xf numFmtId="49" fontId="0" fillId="0" borderId="29" xfId="0" applyNumberFormat="1" applyFont="1" applyBorder="1" applyAlignment="1">
      <alignment horizontal="center"/>
    </xf>
    <xf numFmtId="49" fontId="0" fillId="0" borderId="35" xfId="0" applyNumberFormat="1" applyFont="1" applyBorder="1" applyAlignment="1">
      <alignment horizontal="center"/>
    </xf>
    <xf numFmtId="0" fontId="0" fillId="0" borderId="45" xfId="0" applyNumberFormat="1" applyFont="1" applyBorder="1"/>
    <xf numFmtId="4" fontId="0" fillId="0" borderId="28" xfId="0" applyNumberFormat="1" applyFont="1" applyFill="1" applyBorder="1"/>
    <xf numFmtId="4" fontId="0" fillId="0" borderId="20" xfId="0" applyNumberFormat="1" applyFont="1" applyFill="1" applyBorder="1"/>
    <xf numFmtId="4" fontId="0" fillId="0" borderId="25" xfId="0" applyNumberFormat="1" applyFont="1" applyFill="1" applyBorder="1"/>
    <xf numFmtId="4" fontId="0" fillId="0" borderId="19" xfId="0" applyNumberFormat="1" applyFont="1" applyFill="1" applyBorder="1"/>
    <xf numFmtId="4" fontId="0" fillId="0" borderId="19" xfId="0" applyNumberFormat="1" applyFont="1" applyBorder="1"/>
    <xf numFmtId="4" fontId="0" fillId="0" borderId="25" xfId="0" applyNumberFormat="1" applyFont="1" applyBorder="1"/>
    <xf numFmtId="4" fontId="0" fillId="0" borderId="6" xfId="0" applyNumberFormat="1" applyFont="1" applyBorder="1"/>
    <xf numFmtId="4" fontId="0" fillId="0" borderId="3" xfId="0" applyNumberFormat="1" applyFont="1" applyFill="1" applyBorder="1"/>
    <xf numFmtId="4" fontId="0" fillId="0" borderId="1" xfId="0" applyNumberFormat="1" applyFont="1" applyFill="1" applyBorder="1"/>
    <xf numFmtId="4" fontId="0" fillId="0" borderId="10" xfId="0" applyNumberFormat="1" applyFont="1" applyFill="1" applyBorder="1"/>
    <xf numFmtId="4" fontId="0" fillId="0" borderId="9" xfId="0" applyNumberFormat="1" applyFont="1" applyFill="1" applyBorder="1"/>
    <xf numFmtId="4" fontId="0" fillId="0" borderId="9" xfId="0" applyNumberFormat="1" applyFont="1" applyBorder="1"/>
    <xf numFmtId="4" fontId="0" fillId="0" borderId="10" xfId="0" applyNumberFormat="1" applyFont="1" applyBorder="1"/>
    <xf numFmtId="4" fontId="0" fillId="0" borderId="8" xfId="0" applyNumberFormat="1" applyFont="1" applyBorder="1"/>
    <xf numFmtId="0" fontId="0" fillId="0" borderId="16" xfId="0" applyFont="1" applyBorder="1"/>
    <xf numFmtId="4" fontId="0" fillId="0" borderId="15" xfId="0" applyNumberFormat="1" applyFont="1" applyFill="1" applyBorder="1"/>
    <xf numFmtId="4" fontId="0" fillId="0" borderId="12" xfId="0" applyNumberFormat="1" applyFont="1" applyFill="1" applyBorder="1"/>
    <xf numFmtId="4" fontId="0" fillId="0" borderId="16" xfId="0" applyNumberFormat="1" applyFont="1" applyFill="1" applyBorder="1"/>
    <xf numFmtId="4" fontId="0" fillId="0" borderId="11" xfId="0" applyNumberFormat="1" applyFont="1" applyFill="1" applyBorder="1"/>
    <xf numFmtId="4" fontId="0" fillId="0" borderId="11" xfId="0" applyNumberFormat="1" applyFont="1" applyBorder="1"/>
    <xf numFmtId="4" fontId="0" fillId="0" borderId="16" xfId="0" applyNumberFormat="1" applyFont="1" applyBorder="1"/>
    <xf numFmtId="4" fontId="0" fillId="0" borderId="27" xfId="0" applyNumberFormat="1" applyFont="1" applyBorder="1"/>
    <xf numFmtId="0" fontId="0" fillId="0" borderId="41" xfId="0" applyFont="1" applyBorder="1"/>
    <xf numFmtId="0" fontId="0" fillId="0" borderId="5" xfId="0" applyFont="1" applyBorder="1"/>
    <xf numFmtId="0" fontId="0" fillId="0" borderId="42" xfId="0" applyFont="1" applyBorder="1"/>
    <xf numFmtId="0" fontId="0" fillId="0" borderId="7" xfId="0" applyFont="1" applyBorder="1"/>
    <xf numFmtId="0" fontId="0" fillId="0" borderId="31" xfId="0" applyFont="1" applyBorder="1"/>
    <xf numFmtId="0" fontId="0" fillId="0" borderId="3" xfId="0" applyFont="1" applyBorder="1"/>
    <xf numFmtId="0" fontId="0" fillId="0" borderId="1" xfId="0" applyFont="1" applyBorder="1"/>
    <xf numFmtId="0" fontId="0" fillId="0" borderId="8" xfId="0" applyFont="1" applyBorder="1"/>
    <xf numFmtId="0" fontId="0" fillId="0" borderId="17" xfId="0" applyFont="1" applyBorder="1"/>
    <xf numFmtId="0" fontId="0" fillId="0" borderId="45" xfId="0" applyFont="1" applyBorder="1"/>
    <xf numFmtId="0" fontId="0" fillId="0" borderId="28" xfId="0" applyFont="1" applyBorder="1"/>
    <xf numFmtId="0" fontId="0" fillId="0" borderId="19" xfId="0" applyFont="1" applyBorder="1"/>
    <xf numFmtId="0" fontId="0" fillId="0" borderId="6" xfId="0" applyFont="1" applyBorder="1"/>
    <xf numFmtId="0" fontId="0" fillId="0" borderId="15" xfId="0" applyFont="1" applyBorder="1"/>
    <xf numFmtId="0" fontId="0" fillId="0" borderId="12" xfId="0" applyFont="1" applyBorder="1"/>
    <xf numFmtId="0" fontId="0" fillId="0" borderId="11" xfId="0" applyFont="1" applyBorder="1"/>
    <xf numFmtId="0" fontId="0" fillId="0" borderId="27" xfId="0" applyFont="1" applyBorder="1"/>
    <xf numFmtId="4" fontId="0" fillId="0" borderId="5" xfId="0" applyNumberFormat="1" applyFont="1" applyBorder="1"/>
    <xf numFmtId="4" fontId="0" fillId="0" borderId="42" xfId="0" applyNumberFormat="1" applyFont="1" applyBorder="1"/>
    <xf numFmtId="4" fontId="0" fillId="0" borderId="41" xfId="0" applyNumberFormat="1" applyFont="1" applyBorder="1"/>
    <xf numFmtId="4" fontId="0" fillId="0" borderId="7" xfId="0" applyNumberFormat="1" applyFont="1" applyBorder="1"/>
    <xf numFmtId="0" fontId="0" fillId="0" borderId="49" xfId="0" applyFont="1" applyBorder="1" applyAlignment="1"/>
    <xf numFmtId="0" fontId="0" fillId="0" borderId="50" xfId="0" applyFont="1" applyFill="1" applyBorder="1"/>
    <xf numFmtId="4" fontId="0" fillId="3" borderId="50" xfId="0" applyNumberFormat="1" applyFont="1" applyFill="1" applyBorder="1" applyAlignment="1">
      <alignment horizontal="center"/>
    </xf>
    <xf numFmtId="4" fontId="0" fillId="0" borderId="50" xfId="0" applyNumberFormat="1" applyFont="1" applyBorder="1" applyAlignment="1">
      <alignment horizontal="center"/>
    </xf>
    <xf numFmtId="4" fontId="0" fillId="0" borderId="51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4" fontId="0" fillId="0" borderId="0" xfId="0" applyNumberFormat="1" applyFont="1" applyBorder="1"/>
    <xf numFmtId="0" fontId="0" fillId="0" borderId="39" xfId="0" applyFont="1" applyBorder="1" applyAlignment="1"/>
    <xf numFmtId="0" fontId="0" fillId="0" borderId="22" xfId="0" applyFont="1" applyFill="1" applyBorder="1"/>
    <xf numFmtId="0" fontId="0" fillId="0" borderId="53" xfId="0" applyFont="1" applyBorder="1" applyAlignment="1">
      <alignment horizontal="center"/>
    </xf>
    <xf numFmtId="16" fontId="0" fillId="0" borderId="45" xfId="0" applyNumberFormat="1" applyFont="1" applyBorder="1"/>
    <xf numFmtId="16" fontId="0" fillId="0" borderId="0" xfId="0" applyNumberFormat="1" applyFont="1" applyBorder="1"/>
    <xf numFmtId="0" fontId="0" fillId="0" borderId="19" xfId="0" applyFont="1" applyFill="1" applyBorder="1"/>
    <xf numFmtId="0" fontId="0" fillId="0" borderId="20" xfId="0" applyFont="1" applyFill="1" applyBorder="1"/>
    <xf numFmtId="0" fontId="0" fillId="0" borderId="25" xfId="0" applyFont="1" applyFill="1" applyBorder="1"/>
    <xf numFmtId="0" fontId="0" fillId="0" borderId="9" xfId="0" applyFont="1" applyFill="1" applyBorder="1"/>
    <xf numFmtId="0" fontId="0" fillId="0" borderId="1" xfId="0" applyFont="1" applyFill="1" applyBorder="1"/>
    <xf numFmtId="0" fontId="0" fillId="0" borderId="10" xfId="0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0" fontId="0" fillId="0" borderId="16" xfId="0" applyFont="1" applyFill="1" applyBorder="1"/>
    <xf numFmtId="0" fontId="0" fillId="0" borderId="36" xfId="0" applyFont="1" applyBorder="1"/>
    <xf numFmtId="0" fontId="0" fillId="0" borderId="37" xfId="0" applyFont="1" applyBorder="1"/>
    <xf numFmtId="0" fontId="0" fillId="0" borderId="38" xfId="0" applyFont="1" applyBorder="1"/>
    <xf numFmtId="0" fontId="0" fillId="3" borderId="50" xfId="0" applyFont="1" applyFill="1" applyBorder="1"/>
    <xf numFmtId="0" fontId="0" fillId="0" borderId="50" xfId="0" applyFont="1" applyBorder="1"/>
    <xf numFmtId="0" fontId="0" fillId="0" borderId="51" xfId="0" applyFont="1" applyBorder="1"/>
    <xf numFmtId="0" fontId="0" fillId="0" borderId="45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18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16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32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33" xfId="0" applyNumberForma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4" fontId="0" fillId="0" borderId="16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0" fillId="0" borderId="23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54" xfId="0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0" fillId="0" borderId="44" xfId="0" applyBorder="1"/>
    <xf numFmtId="0" fontId="0" fillId="0" borderId="56" xfId="0" applyFill="1" applyBorder="1"/>
    <xf numFmtId="4" fontId="0" fillId="0" borderId="56" xfId="0" applyNumberFormat="1" applyBorder="1"/>
    <xf numFmtId="4" fontId="0" fillId="3" borderId="56" xfId="0" applyNumberFormat="1" applyFill="1" applyBorder="1"/>
    <xf numFmtId="4" fontId="0" fillId="0" borderId="57" xfId="0" applyNumberFormat="1" applyBorder="1"/>
    <xf numFmtId="0" fontId="0" fillId="0" borderId="8" xfId="0" applyBorder="1" applyAlignment="1">
      <alignment horizontal="center"/>
    </xf>
    <xf numFmtId="0" fontId="0" fillId="0" borderId="56" xfId="0" applyBorder="1"/>
    <xf numFmtId="0" fontId="0" fillId="3" borderId="56" xfId="0" applyFill="1" applyBorder="1"/>
    <xf numFmtId="0" fontId="0" fillId="0" borderId="57" xfId="0" applyBorder="1"/>
    <xf numFmtId="0" fontId="0" fillId="0" borderId="45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58" xfId="0" applyBorder="1"/>
    <xf numFmtId="4" fontId="0" fillId="0" borderId="15" xfId="0" applyNumberFormat="1" applyFont="1" applyBorder="1" applyAlignment="1">
      <alignment horizontal="center"/>
    </xf>
    <xf numFmtId="4" fontId="0" fillId="0" borderId="12" xfId="0" applyNumberFormat="1" applyFont="1" applyBorder="1" applyAlignment="1">
      <alignment horizontal="center"/>
    </xf>
    <xf numFmtId="0" fontId="0" fillId="0" borderId="9" xfId="0" applyFont="1" applyBorder="1" applyAlignment="1">
      <alignment wrapText="1"/>
    </xf>
    <xf numFmtId="0" fontId="0" fillId="0" borderId="18" xfId="0" applyFont="1" applyBorder="1" applyAlignment="1">
      <alignment horizontal="center"/>
    </xf>
    <xf numFmtId="0" fontId="0" fillId="0" borderId="2" xfId="0" applyFont="1" applyBorder="1"/>
    <xf numFmtId="0" fontId="0" fillId="0" borderId="36" xfId="0" applyFont="1" applyBorder="1" applyAlignment="1"/>
    <xf numFmtId="0" fontId="0" fillId="0" borderId="8" xfId="0" applyFont="1" applyBorder="1" applyAlignment="1"/>
    <xf numFmtId="49" fontId="0" fillId="0" borderId="9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49" fontId="0" fillId="0" borderId="37" xfId="0" applyNumberFormat="1" applyFont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0" fontId="0" fillId="0" borderId="37" xfId="0" applyNumberFormat="1" applyFont="1" applyBorder="1" applyAlignment="1">
      <alignment horizontal="center"/>
    </xf>
    <xf numFmtId="0" fontId="0" fillId="0" borderId="8" xfId="0" applyNumberFormat="1" applyFont="1" applyBorder="1" applyAlignment="1"/>
    <xf numFmtId="0" fontId="0" fillId="0" borderId="0" xfId="0" applyNumberFormat="1" applyFont="1" applyBorder="1" applyAlignment="1"/>
    <xf numFmtId="0" fontId="0" fillId="0" borderId="29" xfId="0" applyNumberFormat="1" applyFont="1" applyBorder="1" applyAlignment="1">
      <alignment horizontal="center"/>
    </xf>
    <xf numFmtId="0" fontId="0" fillId="0" borderId="18" xfId="0" applyNumberFormat="1" applyFont="1" applyBorder="1" applyAlignment="1">
      <alignment horizontal="center"/>
    </xf>
    <xf numFmtId="49" fontId="0" fillId="0" borderId="17" xfId="0" applyNumberFormat="1" applyFont="1" applyBorder="1" applyAlignment="1">
      <alignment horizontal="center"/>
    </xf>
    <xf numFmtId="49" fontId="0" fillId="0" borderId="46" xfId="0" applyNumberFormat="1" applyFont="1" applyBorder="1" applyAlignment="1">
      <alignment horizontal="center"/>
    </xf>
    <xf numFmtId="0" fontId="0" fillId="0" borderId="45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43" xfId="0" applyFont="1" applyBorder="1"/>
    <xf numFmtId="4" fontId="0" fillId="0" borderId="20" xfId="0" applyNumberFormat="1" applyFont="1" applyBorder="1"/>
    <xf numFmtId="4" fontId="0" fillId="0" borderId="8" xfId="0" applyNumberFormat="1" applyFont="1" applyBorder="1" applyAlignment="1">
      <alignment horizontal="center" textRotation="90"/>
    </xf>
    <xf numFmtId="4" fontId="0" fillId="0" borderId="36" xfId="0" applyNumberFormat="1" applyFont="1" applyBorder="1"/>
    <xf numFmtId="4" fontId="0" fillId="0" borderId="1" xfId="0" applyNumberFormat="1" applyFont="1" applyBorder="1"/>
    <xf numFmtId="4" fontId="0" fillId="0" borderId="37" xfId="0" applyNumberFormat="1" applyFont="1" applyFill="1" applyBorder="1"/>
    <xf numFmtId="4" fontId="0" fillId="0" borderId="37" xfId="0" applyNumberFormat="1" applyFont="1" applyBorder="1"/>
    <xf numFmtId="0" fontId="0" fillId="0" borderId="13" xfId="0" applyFont="1" applyBorder="1"/>
    <xf numFmtId="4" fontId="0" fillId="0" borderId="12" xfId="0" applyNumberFormat="1" applyFont="1" applyBorder="1"/>
    <xf numFmtId="4" fontId="0" fillId="0" borderId="38" xfId="0" applyNumberFormat="1" applyFont="1" applyFill="1" applyBorder="1"/>
    <xf numFmtId="4" fontId="0" fillId="0" borderId="38" xfId="0" applyNumberFormat="1" applyFont="1" applyBorder="1"/>
    <xf numFmtId="0" fontId="0" fillId="0" borderId="40" xfId="0" applyFont="1" applyBorder="1"/>
    <xf numFmtId="4" fontId="0" fillId="0" borderId="10" xfId="0" applyNumberFormat="1" applyFont="1" applyBorder="1" applyAlignment="1">
      <alignment horizontal="center" textRotation="90"/>
    </xf>
    <xf numFmtId="4" fontId="0" fillId="0" borderId="47" xfId="0" applyNumberFormat="1" applyFont="1" applyBorder="1"/>
    <xf numFmtId="4" fontId="0" fillId="0" borderId="31" xfId="0" applyNumberFormat="1" applyFont="1" applyBorder="1"/>
    <xf numFmtId="0" fontId="0" fillId="0" borderId="18" xfId="0" applyFont="1" applyBorder="1"/>
    <xf numFmtId="4" fontId="0" fillId="0" borderId="17" xfId="0" applyNumberFormat="1" applyFont="1" applyBorder="1"/>
    <xf numFmtId="4" fontId="0" fillId="0" borderId="29" xfId="0" applyNumberFormat="1" applyFont="1" applyBorder="1"/>
    <xf numFmtId="4" fontId="0" fillId="0" borderId="35" xfId="0" applyNumberFormat="1" applyFont="1" applyBorder="1"/>
    <xf numFmtId="4" fontId="0" fillId="0" borderId="46" xfId="0" applyNumberFormat="1" applyFont="1" applyBorder="1"/>
    <xf numFmtId="4" fontId="0" fillId="0" borderId="45" xfId="0" applyNumberFormat="1" applyFont="1" applyBorder="1"/>
    <xf numFmtId="0" fontId="0" fillId="0" borderId="49" xfId="0" applyFont="1" applyBorder="1"/>
    <xf numFmtId="4" fontId="0" fillId="3" borderId="50" xfId="0" applyNumberFormat="1" applyFont="1" applyFill="1" applyBorder="1"/>
    <xf numFmtId="4" fontId="0" fillId="0" borderId="50" xfId="0" applyNumberFormat="1" applyFont="1" applyBorder="1"/>
    <xf numFmtId="4" fontId="0" fillId="0" borderId="50" xfId="0" applyNumberFormat="1" applyFont="1" applyBorder="1" applyAlignment="1">
      <alignment horizontal="center" textRotation="90"/>
    </xf>
    <xf numFmtId="4" fontId="0" fillId="0" borderId="51" xfId="0" applyNumberFormat="1" applyFont="1" applyBorder="1"/>
    <xf numFmtId="16" fontId="0" fillId="0" borderId="9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16" fontId="0" fillId="0" borderId="10" xfId="0" applyNumberFormat="1" applyFont="1" applyBorder="1" applyAlignment="1">
      <alignment horizontal="center"/>
    </xf>
    <xf numFmtId="16" fontId="0" fillId="0" borderId="10" xfId="0" applyNumberFormat="1" applyFont="1" applyBorder="1" applyAlignment="1">
      <alignment horizontal="center"/>
    </xf>
    <xf numFmtId="16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47" xfId="0" applyFont="1" applyBorder="1"/>
    <xf numFmtId="0" fontId="0" fillId="0" borderId="46" xfId="0" applyFont="1" applyBorder="1"/>
    <xf numFmtId="0" fontId="0" fillId="0" borderId="48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4" fontId="0" fillId="0" borderId="33" xfId="0" applyNumberFormat="1" applyFont="1" applyBorder="1" applyAlignment="1">
      <alignment horizontal="center"/>
    </xf>
    <xf numFmtId="4" fontId="0" fillId="0" borderId="14" xfId="0" applyNumberFormat="1" applyFont="1" applyBorder="1" applyAlignment="1">
      <alignment horizontal="center"/>
    </xf>
    <xf numFmtId="4" fontId="0" fillId="0" borderId="16" xfId="0" applyNumberFormat="1" applyFont="1" applyBorder="1" applyAlignment="1">
      <alignment horizontal="center" textRotation="90"/>
    </xf>
    <xf numFmtId="4" fontId="0" fillId="0" borderId="27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42"/>
  <sheetViews>
    <sheetView tabSelected="1" zoomScale="70" zoomScaleNormal="70" workbookViewId="0">
      <selection activeCell="E44" sqref="E44"/>
    </sheetView>
  </sheetViews>
  <sheetFormatPr defaultRowHeight="14.4" x14ac:dyDescent="0.3"/>
  <cols>
    <col min="1" max="1" width="11.88671875" customWidth="1"/>
    <col min="2" max="2" width="21.88671875" bestFit="1" customWidth="1"/>
    <col min="3" max="3" width="16.44140625" bestFit="1" customWidth="1"/>
    <col min="4" max="5" width="14.88671875" bestFit="1" customWidth="1"/>
    <col min="6" max="6" width="14.109375" bestFit="1" customWidth="1"/>
    <col min="7" max="7" width="14.88671875" bestFit="1" customWidth="1"/>
    <col min="8" max="8" width="13.5546875" bestFit="1" customWidth="1"/>
    <col min="10" max="10" width="14.88671875" bestFit="1" customWidth="1"/>
    <col min="12" max="12" width="13.5546875" bestFit="1" customWidth="1"/>
    <col min="13" max="13" width="14.88671875" bestFit="1" customWidth="1"/>
    <col min="14" max="14" width="12.44140625" bestFit="1" customWidth="1"/>
    <col min="16" max="16" width="14.88671875" bestFit="1" customWidth="1"/>
    <col min="17" max="17" width="13.5546875" bestFit="1" customWidth="1"/>
    <col min="18" max="18" width="12.6640625" bestFit="1" customWidth="1"/>
    <col min="19" max="19" width="16.44140625" bestFit="1" customWidth="1"/>
    <col min="20" max="20" width="12" bestFit="1" customWidth="1"/>
    <col min="21" max="21" width="2.33203125" bestFit="1" customWidth="1"/>
  </cols>
  <sheetData>
    <row r="2" spans="1:19" ht="15" thickBot="1" x14ac:dyDescent="0.35"/>
    <row r="3" spans="1:19" ht="14.4" customHeight="1" x14ac:dyDescent="0.3">
      <c r="A3" s="276" t="s">
        <v>100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8"/>
      <c r="S3" s="71"/>
    </row>
    <row r="4" spans="1:19" ht="29.4" thickBot="1" x14ac:dyDescent="0.35">
      <c r="A4" s="13" t="s">
        <v>0</v>
      </c>
      <c r="B4" s="1" t="s">
        <v>1</v>
      </c>
      <c r="C4" s="262" t="s">
        <v>2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3"/>
      <c r="S4" s="21"/>
    </row>
    <row r="5" spans="1:19" x14ac:dyDescent="0.3">
      <c r="A5" s="7"/>
      <c r="B5" s="2"/>
      <c r="C5" s="264" t="s">
        <v>3</v>
      </c>
      <c r="D5" s="265"/>
      <c r="E5" s="264" t="s">
        <v>14</v>
      </c>
      <c r="F5" s="279"/>
      <c r="G5" s="279"/>
      <c r="H5" s="265"/>
      <c r="I5" s="264" t="s">
        <v>15</v>
      </c>
      <c r="J5" s="279"/>
      <c r="K5" s="279"/>
      <c r="L5" s="279"/>
      <c r="M5" s="279"/>
      <c r="N5" s="265"/>
      <c r="O5" s="264" t="s">
        <v>16</v>
      </c>
      <c r="P5" s="265"/>
      <c r="Q5" s="264" t="s">
        <v>80</v>
      </c>
      <c r="R5" s="265"/>
      <c r="S5" s="323" t="s">
        <v>71</v>
      </c>
    </row>
    <row r="6" spans="1:19" s="25" customFormat="1" ht="15" thickBot="1" x14ac:dyDescent="0.35">
      <c r="A6" s="50"/>
      <c r="B6" s="251"/>
      <c r="C6" s="51">
        <v>43101</v>
      </c>
      <c r="D6" s="110">
        <v>43132</v>
      </c>
      <c r="E6" s="51">
        <v>43102</v>
      </c>
      <c r="F6" s="53">
        <v>43133</v>
      </c>
      <c r="G6" s="53">
        <v>43161</v>
      </c>
      <c r="H6" s="52">
        <v>43192</v>
      </c>
      <c r="I6" s="51">
        <v>43103</v>
      </c>
      <c r="J6" s="111">
        <v>43134</v>
      </c>
      <c r="K6" s="53">
        <v>43162</v>
      </c>
      <c r="L6" s="53">
        <v>43193</v>
      </c>
      <c r="M6" s="111">
        <v>43223</v>
      </c>
      <c r="N6" s="52">
        <v>43254</v>
      </c>
      <c r="O6" s="51">
        <v>43104</v>
      </c>
      <c r="P6" s="52">
        <v>43135</v>
      </c>
      <c r="Q6" s="51">
        <v>43105</v>
      </c>
      <c r="R6" s="52">
        <v>43136</v>
      </c>
      <c r="S6" s="248"/>
    </row>
    <row r="7" spans="1:19" x14ac:dyDescent="0.3">
      <c r="A7" s="266" t="s">
        <v>7</v>
      </c>
      <c r="B7" s="58" t="s">
        <v>4</v>
      </c>
      <c r="C7" s="59">
        <v>385413949.5</v>
      </c>
      <c r="D7" s="114">
        <v>232039257.44999999</v>
      </c>
      <c r="E7" s="59" t="s">
        <v>13</v>
      </c>
      <c r="F7" s="61" t="s">
        <v>13</v>
      </c>
      <c r="G7" s="61" t="s">
        <v>13</v>
      </c>
      <c r="H7" s="60" t="s">
        <v>13</v>
      </c>
      <c r="I7" s="59" t="s">
        <v>13</v>
      </c>
      <c r="J7" s="117">
        <v>104516297.75</v>
      </c>
      <c r="K7" s="61" t="s">
        <v>13</v>
      </c>
      <c r="L7" s="61">
        <v>48208000</v>
      </c>
      <c r="M7" s="117" t="s">
        <v>13</v>
      </c>
      <c r="N7" s="60">
        <v>4837820.4705882398</v>
      </c>
      <c r="O7" s="59" t="s">
        <v>13</v>
      </c>
      <c r="P7" s="60" t="s">
        <v>13</v>
      </c>
      <c r="Q7" s="59">
        <v>3047436.6153846201</v>
      </c>
      <c r="R7" s="60" t="s">
        <v>13</v>
      </c>
      <c r="S7" s="62">
        <f>SUM(C7:R7)</f>
        <v>778062761.78597283</v>
      </c>
    </row>
    <row r="8" spans="1:19" x14ac:dyDescent="0.3">
      <c r="A8" s="267"/>
      <c r="B8" s="2" t="s">
        <v>5</v>
      </c>
      <c r="C8" s="23" t="s">
        <v>13</v>
      </c>
      <c r="D8" s="115">
        <v>17893200</v>
      </c>
      <c r="E8" s="23">
        <v>10268271</v>
      </c>
      <c r="F8" s="4">
        <v>28214050.84</v>
      </c>
      <c r="G8" s="4">
        <v>92139115</v>
      </c>
      <c r="H8" s="19" t="s">
        <v>13</v>
      </c>
      <c r="I8" s="23" t="s">
        <v>13</v>
      </c>
      <c r="J8" s="118">
        <v>31759499.170000002</v>
      </c>
      <c r="K8" s="4" t="s">
        <v>13</v>
      </c>
      <c r="L8" s="4">
        <v>19095000</v>
      </c>
      <c r="M8" s="118">
        <v>234904500</v>
      </c>
      <c r="N8" s="19" t="s">
        <v>13</v>
      </c>
      <c r="O8" s="23" t="s">
        <v>13</v>
      </c>
      <c r="P8" s="19">
        <v>22430750</v>
      </c>
      <c r="Q8" s="23" t="s">
        <v>13</v>
      </c>
      <c r="R8" s="19" t="s">
        <v>13</v>
      </c>
      <c r="S8" s="20">
        <f t="shared" ref="S8:S18" si="0">SUM(C8:R8)</f>
        <v>456704386.00999999</v>
      </c>
    </row>
    <row r="9" spans="1:19" x14ac:dyDescent="0.3">
      <c r="A9" s="267"/>
      <c r="B9" s="2" t="s">
        <v>6</v>
      </c>
      <c r="C9" s="23">
        <v>1490063534.4200001</v>
      </c>
      <c r="D9" s="115">
        <f>152379156+7493700.6</f>
        <v>159872856.59999999</v>
      </c>
      <c r="E9" s="23">
        <f>355308420+100181185</f>
        <v>455489605</v>
      </c>
      <c r="F9" s="4">
        <f>58325267.62+1948232</f>
        <v>60273499.619999997</v>
      </c>
      <c r="G9" s="4">
        <f>128073756.62+51561645</f>
        <v>179635401.62</v>
      </c>
      <c r="H9" s="19">
        <v>15999452.98</v>
      </c>
      <c r="I9" s="23" t="s">
        <v>13</v>
      </c>
      <c r="J9" s="118">
        <f>280689533.36+8000000</f>
        <v>288689533.36000001</v>
      </c>
      <c r="K9" s="4" t="s">
        <v>13</v>
      </c>
      <c r="L9" s="4">
        <v>4230000</v>
      </c>
      <c r="M9" s="118" t="s">
        <v>13</v>
      </c>
      <c r="N9" s="19" t="s">
        <v>13</v>
      </c>
      <c r="O9" s="23" t="s">
        <v>13</v>
      </c>
      <c r="P9" s="19">
        <v>108125312.09999999</v>
      </c>
      <c r="Q9" s="23">
        <v>17189563.079999998</v>
      </c>
      <c r="R9" s="19" t="s">
        <v>13</v>
      </c>
      <c r="S9" s="20">
        <f t="shared" si="0"/>
        <v>2779568758.7799997</v>
      </c>
    </row>
    <row r="10" spans="1:19" ht="15" thickBot="1" x14ac:dyDescent="0.35">
      <c r="A10" s="268"/>
      <c r="B10" s="24" t="s">
        <v>79</v>
      </c>
      <c r="C10" s="63">
        <v>1237217395</v>
      </c>
      <c r="D10" s="116">
        <v>791600</v>
      </c>
      <c r="E10" s="63">
        <v>50917236</v>
      </c>
      <c r="F10" s="65" t="s">
        <v>13</v>
      </c>
      <c r="G10" s="65">
        <v>665725397.19000006</v>
      </c>
      <c r="H10" s="64">
        <v>19007000</v>
      </c>
      <c r="I10" s="63"/>
      <c r="J10" s="119">
        <v>88697859.439999998</v>
      </c>
      <c r="K10" s="65"/>
      <c r="L10" s="65">
        <v>46863000</v>
      </c>
      <c r="M10" s="119" t="s">
        <v>13</v>
      </c>
      <c r="N10" s="64" t="s">
        <v>13</v>
      </c>
      <c r="O10" s="63"/>
      <c r="P10" s="64">
        <v>15536881</v>
      </c>
      <c r="Q10" s="63" t="s">
        <v>13</v>
      </c>
      <c r="R10" s="64" t="s">
        <v>13</v>
      </c>
      <c r="S10" s="35">
        <f t="shared" si="0"/>
        <v>2124756368.6300001</v>
      </c>
    </row>
    <row r="11" spans="1:19" x14ac:dyDescent="0.3">
      <c r="A11" s="266" t="s">
        <v>8</v>
      </c>
      <c r="B11" s="58" t="s">
        <v>4</v>
      </c>
      <c r="C11" s="66"/>
      <c r="D11" s="14"/>
      <c r="E11" s="66"/>
      <c r="F11" s="12"/>
      <c r="G11" s="12"/>
      <c r="H11" s="14"/>
      <c r="I11" s="66"/>
      <c r="J11" s="12"/>
      <c r="K11" s="12"/>
      <c r="L11" s="12"/>
      <c r="M11" s="12"/>
      <c r="N11" s="14"/>
      <c r="O11" s="66"/>
      <c r="P11" s="14"/>
      <c r="Q11" s="66"/>
      <c r="R11" s="14"/>
      <c r="S11" s="62">
        <f t="shared" si="0"/>
        <v>0</v>
      </c>
    </row>
    <row r="12" spans="1:19" x14ac:dyDescent="0.3">
      <c r="A12" s="267"/>
      <c r="B12" s="2" t="s">
        <v>5</v>
      </c>
      <c r="C12" s="7"/>
      <c r="D12" s="8"/>
      <c r="E12" s="7"/>
      <c r="F12" s="1"/>
      <c r="G12" s="1"/>
      <c r="H12" s="8"/>
      <c r="I12" s="7"/>
      <c r="J12" s="1"/>
      <c r="K12" s="1"/>
      <c r="L12" s="1"/>
      <c r="M12" s="1"/>
      <c r="N12" s="8"/>
      <c r="O12" s="7"/>
      <c r="P12" s="8"/>
      <c r="Q12" s="7"/>
      <c r="R12" s="8"/>
      <c r="S12" s="20">
        <f t="shared" si="0"/>
        <v>0</v>
      </c>
    </row>
    <row r="13" spans="1:19" x14ac:dyDescent="0.3">
      <c r="A13" s="267"/>
      <c r="B13" s="2" t="s">
        <v>6</v>
      </c>
      <c r="C13" s="7"/>
      <c r="D13" s="8"/>
      <c r="E13" s="7"/>
      <c r="F13" s="1"/>
      <c r="G13" s="1"/>
      <c r="H13" s="8"/>
      <c r="I13" s="7"/>
      <c r="J13" s="1"/>
      <c r="K13" s="1"/>
      <c r="L13" s="1"/>
      <c r="M13" s="1"/>
      <c r="N13" s="8"/>
      <c r="O13" s="7"/>
      <c r="P13" s="8"/>
      <c r="Q13" s="7"/>
      <c r="R13" s="8"/>
      <c r="S13" s="20">
        <f>SUM(C13:R13)</f>
        <v>0</v>
      </c>
    </row>
    <row r="14" spans="1:19" ht="15" thickBot="1" x14ac:dyDescent="0.35">
      <c r="A14" s="268"/>
      <c r="B14" s="24" t="s">
        <v>79</v>
      </c>
      <c r="C14" s="9"/>
      <c r="D14" s="10"/>
      <c r="E14" s="9"/>
      <c r="F14" s="67"/>
      <c r="G14" s="67"/>
      <c r="H14" s="10"/>
      <c r="I14" s="9"/>
      <c r="J14" s="67"/>
      <c r="K14" s="67"/>
      <c r="L14" s="67"/>
      <c r="M14" s="67"/>
      <c r="N14" s="10"/>
      <c r="O14" s="9"/>
      <c r="P14" s="10"/>
      <c r="Q14" s="9"/>
      <c r="R14" s="10"/>
      <c r="S14" s="35">
        <f>SUM(C14:R14)</f>
        <v>0</v>
      </c>
    </row>
    <row r="15" spans="1:19" x14ac:dyDescent="0.3">
      <c r="A15" s="266" t="s">
        <v>9</v>
      </c>
      <c r="B15" s="58" t="s">
        <v>4</v>
      </c>
      <c r="C15" s="66"/>
      <c r="D15" s="14"/>
      <c r="E15" s="66"/>
      <c r="F15" s="12"/>
      <c r="G15" s="12"/>
      <c r="H15" s="14"/>
      <c r="I15" s="66"/>
      <c r="J15" s="12"/>
      <c r="K15" s="12"/>
      <c r="L15" s="12"/>
      <c r="M15" s="12"/>
      <c r="N15" s="14"/>
      <c r="O15" s="66"/>
      <c r="P15" s="14"/>
      <c r="Q15" s="66"/>
      <c r="R15" s="14"/>
      <c r="S15" s="62">
        <f t="shared" si="0"/>
        <v>0</v>
      </c>
    </row>
    <row r="16" spans="1:19" x14ac:dyDescent="0.3">
      <c r="A16" s="267"/>
      <c r="B16" s="2" t="s">
        <v>5</v>
      </c>
      <c r="C16" s="7"/>
      <c r="D16" s="8"/>
      <c r="E16" s="7"/>
      <c r="F16" s="1"/>
      <c r="G16" s="1"/>
      <c r="H16" s="8"/>
      <c r="I16" s="7"/>
      <c r="J16" s="1"/>
      <c r="K16" s="1"/>
      <c r="L16" s="1"/>
      <c r="M16" s="1"/>
      <c r="N16" s="8"/>
      <c r="O16" s="7"/>
      <c r="P16" s="8"/>
      <c r="Q16" s="7"/>
      <c r="R16" s="8"/>
      <c r="S16" s="20">
        <f t="shared" si="0"/>
        <v>0</v>
      </c>
    </row>
    <row r="17" spans="1:19" x14ac:dyDescent="0.3">
      <c r="A17" s="267"/>
      <c r="B17" s="2" t="s">
        <v>6</v>
      </c>
      <c r="C17" s="7"/>
      <c r="D17" s="8"/>
      <c r="E17" s="7"/>
      <c r="F17" s="1"/>
      <c r="G17" s="1"/>
      <c r="H17" s="8"/>
      <c r="I17" s="7"/>
      <c r="J17" s="1"/>
      <c r="K17" s="1"/>
      <c r="L17" s="1"/>
      <c r="M17" s="1"/>
      <c r="N17" s="8"/>
      <c r="O17" s="7"/>
      <c r="P17" s="8"/>
      <c r="Q17" s="7"/>
      <c r="R17" s="8"/>
      <c r="S17" s="20">
        <f t="shared" si="0"/>
        <v>0</v>
      </c>
    </row>
    <row r="18" spans="1:19" ht="15" thickBot="1" x14ac:dyDescent="0.35">
      <c r="A18" s="268"/>
      <c r="B18" s="24" t="s">
        <v>79</v>
      </c>
      <c r="C18" s="9"/>
      <c r="D18" s="10"/>
      <c r="E18" s="9"/>
      <c r="F18" s="67"/>
      <c r="G18" s="67"/>
      <c r="H18" s="10"/>
      <c r="I18" s="9"/>
      <c r="J18" s="67"/>
      <c r="K18" s="67"/>
      <c r="L18" s="67"/>
      <c r="M18" s="67"/>
      <c r="N18" s="10"/>
      <c r="O18" s="9"/>
      <c r="P18" s="10"/>
      <c r="Q18" s="9"/>
      <c r="R18" s="10"/>
      <c r="S18" s="35">
        <f t="shared" si="0"/>
        <v>0</v>
      </c>
    </row>
    <row r="19" spans="1:19" x14ac:dyDescent="0.3">
      <c r="A19" s="55"/>
      <c r="B19" s="54" t="s">
        <v>10</v>
      </c>
      <c r="C19" s="68">
        <f>SUM(C8:C9,C12:C13,C16:C17)</f>
        <v>1490063534.4200001</v>
      </c>
      <c r="D19" s="69">
        <f>SUM(D8:D9,D12:D13,D16:D17)</f>
        <v>177766056.59999999</v>
      </c>
      <c r="E19" s="68">
        <f t="shared" ref="E19:R19" si="1">SUM(E8:E9,E12:E13,E16:E17)</f>
        <v>465757876</v>
      </c>
      <c r="F19" s="70">
        <f t="shared" si="1"/>
        <v>88487550.459999993</v>
      </c>
      <c r="G19" s="70">
        <f t="shared" si="1"/>
        <v>271774516.62</v>
      </c>
      <c r="H19" s="69">
        <f t="shared" si="1"/>
        <v>15999452.98</v>
      </c>
      <c r="I19" s="68">
        <f t="shared" si="1"/>
        <v>0</v>
      </c>
      <c r="J19" s="70">
        <f t="shared" si="1"/>
        <v>320449032.53000003</v>
      </c>
      <c r="K19" s="70">
        <f t="shared" si="1"/>
        <v>0</v>
      </c>
      <c r="L19" s="70">
        <f t="shared" si="1"/>
        <v>23325000</v>
      </c>
      <c r="M19" s="70">
        <f t="shared" si="1"/>
        <v>234904500</v>
      </c>
      <c r="N19" s="69">
        <f t="shared" si="1"/>
        <v>0</v>
      </c>
      <c r="O19" s="68">
        <f t="shared" si="1"/>
        <v>0</v>
      </c>
      <c r="P19" s="69">
        <f t="shared" si="1"/>
        <v>130556062.09999999</v>
      </c>
      <c r="Q19" s="68">
        <f t="shared" si="1"/>
        <v>17189563.079999998</v>
      </c>
      <c r="R19" s="69">
        <f t="shared" si="1"/>
        <v>0</v>
      </c>
      <c r="S19" s="92"/>
    </row>
    <row r="20" spans="1:19" ht="15" thickBot="1" x14ac:dyDescent="0.35">
      <c r="A20" s="9"/>
      <c r="B20" s="24" t="s">
        <v>11</v>
      </c>
      <c r="C20" s="275">
        <f>SUM(C19:D19)</f>
        <v>1667829591.02</v>
      </c>
      <c r="D20" s="261"/>
      <c r="E20" s="275">
        <f>SUM(E19:H19)</f>
        <v>842019396.06000006</v>
      </c>
      <c r="F20" s="316"/>
      <c r="G20" s="316"/>
      <c r="H20" s="261"/>
      <c r="I20" s="275">
        <f>SUM(I19:N19)</f>
        <v>578678532.52999997</v>
      </c>
      <c r="J20" s="316"/>
      <c r="K20" s="316"/>
      <c r="L20" s="316"/>
      <c r="M20" s="316"/>
      <c r="N20" s="261"/>
      <c r="O20" s="275">
        <f>SUM(O19:P19)</f>
        <v>130556062.09999999</v>
      </c>
      <c r="P20" s="261"/>
      <c r="Q20" s="275">
        <f>SUM(Q19:R19)</f>
        <v>17189563.079999998</v>
      </c>
      <c r="R20" s="261"/>
      <c r="S20" s="35">
        <f>SUM(C20:R20)</f>
        <v>3236273144.7899995</v>
      </c>
    </row>
    <row r="21" spans="1:19" ht="15" thickBot="1" x14ac:dyDescent="0.35">
      <c r="A21" s="318" t="s">
        <v>75</v>
      </c>
      <c r="B21" s="319" t="s">
        <v>92</v>
      </c>
      <c r="C21" s="320"/>
      <c r="D21" s="321">
        <v>229900000</v>
      </c>
      <c r="E21" s="320"/>
      <c r="F21" s="320"/>
      <c r="G21" s="320"/>
      <c r="H21" s="320"/>
      <c r="I21" s="320"/>
      <c r="J21" s="321">
        <v>39500000</v>
      </c>
      <c r="K21" s="320"/>
      <c r="L21" s="320"/>
      <c r="M21" s="321">
        <v>20000000</v>
      </c>
      <c r="N21" s="320"/>
      <c r="O21" s="320"/>
      <c r="P21" s="322"/>
      <c r="R21" t="s">
        <v>99</v>
      </c>
      <c r="S21" s="42">
        <f>SUM(C21:P21)</f>
        <v>289400000</v>
      </c>
    </row>
    <row r="22" spans="1:19" ht="15" thickBot="1" x14ac:dyDescent="0.35"/>
    <row r="23" spans="1:19" ht="14.4" customHeight="1" x14ac:dyDescent="0.3">
      <c r="A23" s="269" t="s">
        <v>12</v>
      </c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1"/>
      <c r="S23" s="71"/>
    </row>
    <row r="24" spans="1:19" ht="29.4" thickBot="1" x14ac:dyDescent="0.35">
      <c r="A24" s="13" t="s">
        <v>0</v>
      </c>
      <c r="B24" s="1" t="s">
        <v>1</v>
      </c>
      <c r="C24" s="262" t="s">
        <v>2</v>
      </c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3"/>
      <c r="S24" s="327" t="s">
        <v>33</v>
      </c>
    </row>
    <row r="25" spans="1:19" x14ac:dyDescent="0.3">
      <c r="A25" s="7"/>
      <c r="B25" s="2"/>
      <c r="C25" s="264" t="s">
        <v>3</v>
      </c>
      <c r="D25" s="265"/>
      <c r="E25" s="272" t="s">
        <v>14</v>
      </c>
      <c r="F25" s="273"/>
      <c r="G25" s="273"/>
      <c r="H25" s="274"/>
      <c r="I25" s="272" t="s">
        <v>15</v>
      </c>
      <c r="J25" s="273"/>
      <c r="K25" s="273"/>
      <c r="L25" s="273"/>
      <c r="M25" s="273"/>
      <c r="N25" s="274"/>
      <c r="O25" s="272" t="s">
        <v>16</v>
      </c>
      <c r="P25" s="274"/>
      <c r="Q25" s="272" t="s">
        <v>17</v>
      </c>
      <c r="R25" s="274"/>
      <c r="S25" s="328"/>
    </row>
    <row r="26" spans="1:19" s="25" customFormat="1" ht="15" thickBot="1" x14ac:dyDescent="0.35">
      <c r="A26" s="50"/>
      <c r="B26" s="251"/>
      <c r="C26" s="51">
        <v>43101</v>
      </c>
      <c r="D26" s="52">
        <v>43132</v>
      </c>
      <c r="E26" s="51">
        <v>43102</v>
      </c>
      <c r="F26" s="53">
        <v>43133</v>
      </c>
      <c r="G26" s="53">
        <v>43161</v>
      </c>
      <c r="H26" s="52">
        <v>43192</v>
      </c>
      <c r="I26" s="51">
        <v>43103</v>
      </c>
      <c r="J26" s="53">
        <v>43134</v>
      </c>
      <c r="K26" s="53">
        <v>43162</v>
      </c>
      <c r="L26" s="53">
        <v>43193</v>
      </c>
      <c r="M26" s="53">
        <v>43223</v>
      </c>
      <c r="N26" s="52">
        <v>43254</v>
      </c>
      <c r="O26" s="51">
        <v>43104</v>
      </c>
      <c r="P26" s="52">
        <v>43135</v>
      </c>
      <c r="Q26" s="51">
        <v>43105</v>
      </c>
      <c r="R26" s="52">
        <v>43136</v>
      </c>
      <c r="S26" s="248"/>
    </row>
    <row r="27" spans="1:19" x14ac:dyDescent="0.3">
      <c r="A27" s="266" t="s">
        <v>7</v>
      </c>
      <c r="B27" s="58" t="s">
        <v>4</v>
      </c>
      <c r="C27" s="66">
        <v>16</v>
      </c>
      <c r="D27" s="14">
        <v>12</v>
      </c>
      <c r="E27" s="66" t="s">
        <v>13</v>
      </c>
      <c r="F27" s="12" t="s">
        <v>13</v>
      </c>
      <c r="G27" s="12" t="s">
        <v>13</v>
      </c>
      <c r="H27" s="14" t="s">
        <v>13</v>
      </c>
      <c r="I27" s="66" t="s">
        <v>13</v>
      </c>
      <c r="J27" s="12">
        <v>11</v>
      </c>
      <c r="K27" s="12" t="s">
        <v>13</v>
      </c>
      <c r="L27" s="12">
        <v>2</v>
      </c>
      <c r="M27" s="12" t="s">
        <v>13</v>
      </c>
      <c r="N27" s="14">
        <v>1</v>
      </c>
      <c r="O27" s="66" t="s">
        <v>13</v>
      </c>
      <c r="P27" s="14" t="s">
        <v>13</v>
      </c>
      <c r="Q27" s="66">
        <v>2</v>
      </c>
      <c r="R27" s="14" t="s">
        <v>13</v>
      </c>
      <c r="S27" s="71">
        <f>SUM(C27:R27)</f>
        <v>44</v>
      </c>
    </row>
    <row r="28" spans="1:19" x14ac:dyDescent="0.3">
      <c r="A28" s="267"/>
      <c r="B28" s="2" t="s">
        <v>5</v>
      </c>
      <c r="C28" s="7" t="s">
        <v>13</v>
      </c>
      <c r="D28" s="8">
        <v>1</v>
      </c>
      <c r="E28" s="7">
        <v>1</v>
      </c>
      <c r="F28" s="1">
        <v>9</v>
      </c>
      <c r="G28" s="1">
        <v>3</v>
      </c>
      <c r="H28" s="8" t="s">
        <v>13</v>
      </c>
      <c r="I28" s="7" t="s">
        <v>13</v>
      </c>
      <c r="J28" s="1">
        <v>3</v>
      </c>
      <c r="K28" s="1" t="s">
        <v>13</v>
      </c>
      <c r="L28" s="1">
        <v>3</v>
      </c>
      <c r="M28" s="1">
        <v>1</v>
      </c>
      <c r="N28" s="8" t="s">
        <v>13</v>
      </c>
      <c r="O28" s="7" t="s">
        <v>13</v>
      </c>
      <c r="P28" s="8">
        <v>3</v>
      </c>
      <c r="Q28" s="7" t="s">
        <v>13</v>
      </c>
      <c r="R28" s="8" t="s">
        <v>13</v>
      </c>
      <c r="S28" s="21">
        <f>SUM(C28:R28)</f>
        <v>24</v>
      </c>
    </row>
    <row r="29" spans="1:19" x14ac:dyDescent="0.3">
      <c r="A29" s="267"/>
      <c r="B29" s="2" t="s">
        <v>6</v>
      </c>
      <c r="C29" s="7">
        <v>59</v>
      </c>
      <c r="D29" s="8">
        <f>19+5</f>
        <v>24</v>
      </c>
      <c r="E29" s="7">
        <f>16+8</f>
        <v>24</v>
      </c>
      <c r="F29" s="1">
        <f>10+2</f>
        <v>12</v>
      </c>
      <c r="G29" s="1">
        <f>3+2</f>
        <v>5</v>
      </c>
      <c r="H29" s="8">
        <v>3</v>
      </c>
      <c r="I29" s="7" t="s">
        <v>13</v>
      </c>
      <c r="J29" s="1">
        <v>16</v>
      </c>
      <c r="K29" s="1" t="s">
        <v>13</v>
      </c>
      <c r="L29" s="1">
        <v>1</v>
      </c>
      <c r="M29" s="1" t="s">
        <v>13</v>
      </c>
      <c r="N29" s="8" t="s">
        <v>13</v>
      </c>
      <c r="O29" s="7" t="s">
        <v>13</v>
      </c>
      <c r="P29" s="8">
        <v>10</v>
      </c>
      <c r="Q29" s="7">
        <v>1</v>
      </c>
      <c r="R29" s="8" t="s">
        <v>13</v>
      </c>
      <c r="S29" s="21">
        <f>SUM(C29:R29)</f>
        <v>155</v>
      </c>
    </row>
    <row r="30" spans="1:19" ht="15" thickBot="1" x14ac:dyDescent="0.35">
      <c r="A30" s="268"/>
      <c r="B30" s="24" t="s">
        <v>79</v>
      </c>
      <c r="C30" s="9">
        <v>24</v>
      </c>
      <c r="D30" s="10">
        <v>3</v>
      </c>
      <c r="E30" s="9">
        <v>3</v>
      </c>
      <c r="F30" s="67" t="s">
        <v>13</v>
      </c>
      <c r="G30" s="67">
        <v>5</v>
      </c>
      <c r="H30" s="10">
        <v>2</v>
      </c>
      <c r="I30" s="9"/>
      <c r="J30" s="67">
        <v>4</v>
      </c>
      <c r="K30" s="67"/>
      <c r="L30" s="67">
        <v>1</v>
      </c>
      <c r="M30" s="67" t="s">
        <v>13</v>
      </c>
      <c r="N30" s="10" t="s">
        <v>13</v>
      </c>
      <c r="O30" s="9"/>
      <c r="P30" s="10">
        <v>3</v>
      </c>
      <c r="Q30" s="9" t="s">
        <v>13</v>
      </c>
      <c r="R30" s="10" t="s">
        <v>13</v>
      </c>
      <c r="S30" s="22">
        <f>SUM(C30:R30)</f>
        <v>45</v>
      </c>
    </row>
    <row r="31" spans="1:19" x14ac:dyDescent="0.3">
      <c r="A31" s="267" t="s">
        <v>8</v>
      </c>
      <c r="B31" s="54" t="s">
        <v>4</v>
      </c>
      <c r="C31" s="55"/>
      <c r="D31" s="56"/>
      <c r="E31" s="55"/>
      <c r="F31" s="57"/>
      <c r="G31" s="57"/>
      <c r="H31" s="56"/>
      <c r="I31" s="55"/>
      <c r="J31" s="57"/>
      <c r="K31" s="57"/>
      <c r="L31" s="57"/>
      <c r="M31" s="57"/>
      <c r="N31" s="56"/>
      <c r="O31" s="55"/>
      <c r="P31" s="56"/>
      <c r="Q31" s="55"/>
      <c r="R31" s="56"/>
      <c r="S31" s="77"/>
    </row>
    <row r="32" spans="1:19" x14ac:dyDescent="0.3">
      <c r="A32" s="267"/>
      <c r="B32" s="2" t="s">
        <v>5</v>
      </c>
      <c r="C32" s="7"/>
      <c r="D32" s="8"/>
      <c r="E32" s="7"/>
      <c r="F32" s="1"/>
      <c r="G32" s="1"/>
      <c r="H32" s="8"/>
      <c r="I32" s="7"/>
      <c r="J32" s="1"/>
      <c r="K32" s="1"/>
      <c r="L32" s="1"/>
      <c r="M32" s="1"/>
      <c r="N32" s="8"/>
      <c r="O32" s="7"/>
      <c r="P32" s="8"/>
      <c r="Q32" s="7"/>
      <c r="R32" s="8"/>
      <c r="S32" s="21"/>
    </row>
    <row r="33" spans="1:19" x14ac:dyDescent="0.3">
      <c r="A33" s="267"/>
      <c r="B33" s="2" t="s">
        <v>6</v>
      </c>
      <c r="C33" s="7"/>
      <c r="D33" s="8"/>
      <c r="E33" s="7"/>
      <c r="F33" s="1"/>
      <c r="G33" s="1"/>
      <c r="H33" s="8"/>
      <c r="I33" s="7"/>
      <c r="J33" s="1"/>
      <c r="K33" s="1"/>
      <c r="L33" s="1"/>
      <c r="M33" s="1"/>
      <c r="N33" s="8"/>
      <c r="O33" s="7"/>
      <c r="P33" s="8"/>
      <c r="Q33" s="7"/>
      <c r="R33" s="8"/>
      <c r="S33" s="21"/>
    </row>
    <row r="34" spans="1:19" ht="15" thickBot="1" x14ac:dyDescent="0.35">
      <c r="A34" s="267"/>
      <c r="B34" s="72" t="s">
        <v>79</v>
      </c>
      <c r="C34" s="73"/>
      <c r="D34" s="74"/>
      <c r="E34" s="73"/>
      <c r="F34" s="75"/>
      <c r="G34" s="75"/>
      <c r="H34" s="74"/>
      <c r="I34" s="73"/>
      <c r="J34" s="75"/>
      <c r="K34" s="75"/>
      <c r="L34" s="75"/>
      <c r="M34" s="75"/>
      <c r="N34" s="74"/>
      <c r="O34" s="73"/>
      <c r="P34" s="74"/>
      <c r="Q34" s="73"/>
      <c r="R34" s="74"/>
      <c r="S34" s="76"/>
    </row>
    <row r="35" spans="1:19" x14ac:dyDescent="0.3">
      <c r="A35" s="266" t="s">
        <v>9</v>
      </c>
      <c r="B35" s="58" t="s">
        <v>4</v>
      </c>
      <c r="C35" s="66"/>
      <c r="D35" s="14"/>
      <c r="E35" s="66"/>
      <c r="F35" s="12"/>
      <c r="G35" s="12"/>
      <c r="H35" s="14"/>
      <c r="I35" s="66"/>
      <c r="J35" s="12"/>
      <c r="K35" s="12"/>
      <c r="L35" s="12"/>
      <c r="M35" s="12"/>
      <c r="N35" s="14"/>
      <c r="O35" s="66"/>
      <c r="P35" s="14"/>
      <c r="Q35" s="66"/>
      <c r="R35" s="14"/>
      <c r="S35" s="71"/>
    </row>
    <row r="36" spans="1:19" x14ac:dyDescent="0.3">
      <c r="A36" s="267"/>
      <c r="B36" s="2" t="s">
        <v>5</v>
      </c>
      <c r="C36" s="7"/>
      <c r="D36" s="8"/>
      <c r="E36" s="7"/>
      <c r="F36" s="1"/>
      <c r="G36" s="1"/>
      <c r="H36" s="8"/>
      <c r="I36" s="7"/>
      <c r="J36" s="1"/>
      <c r="K36" s="1"/>
      <c r="L36" s="1"/>
      <c r="M36" s="1"/>
      <c r="N36" s="8"/>
      <c r="O36" s="7"/>
      <c r="P36" s="8"/>
      <c r="Q36" s="7"/>
      <c r="R36" s="8"/>
      <c r="S36" s="21"/>
    </row>
    <row r="37" spans="1:19" x14ac:dyDescent="0.3">
      <c r="A37" s="267"/>
      <c r="B37" s="2" t="s">
        <v>6</v>
      </c>
      <c r="C37" s="7"/>
      <c r="D37" s="8"/>
      <c r="E37" s="7"/>
      <c r="F37" s="1"/>
      <c r="G37" s="1"/>
      <c r="H37" s="8"/>
      <c r="I37" s="7"/>
      <c r="J37" s="1"/>
      <c r="K37" s="1"/>
      <c r="L37" s="1"/>
      <c r="M37" s="1"/>
      <c r="N37" s="8"/>
      <c r="O37" s="7"/>
      <c r="P37" s="8"/>
      <c r="Q37" s="7"/>
      <c r="R37" s="8"/>
      <c r="S37" s="21"/>
    </row>
    <row r="38" spans="1:19" ht="15" thickBot="1" x14ac:dyDescent="0.35">
      <c r="A38" s="268"/>
      <c r="B38" s="24" t="s">
        <v>79</v>
      </c>
      <c r="C38" s="9"/>
      <c r="D38" s="10"/>
      <c r="E38" s="9"/>
      <c r="F38" s="67"/>
      <c r="G38" s="67"/>
      <c r="H38" s="10"/>
      <c r="I38" s="9"/>
      <c r="J38" s="67"/>
      <c r="K38" s="67"/>
      <c r="L38" s="67"/>
      <c r="M38" s="67"/>
      <c r="N38" s="10"/>
      <c r="O38" s="9"/>
      <c r="P38" s="10"/>
      <c r="Q38" s="9"/>
      <c r="R38" s="10"/>
      <c r="S38" s="22"/>
    </row>
    <row r="39" spans="1:19" x14ac:dyDescent="0.3">
      <c r="A39" s="55"/>
      <c r="B39" s="54" t="s">
        <v>10</v>
      </c>
      <c r="C39" s="55">
        <f>SUM(C28:C29,C32:C33,C36:C37)</f>
        <v>59</v>
      </c>
      <c r="D39" s="56">
        <f t="shared" ref="D39:R39" si="2">SUM(D28:D29,D32:D33,D36:D37)</f>
        <v>25</v>
      </c>
      <c r="E39" s="55">
        <f t="shared" si="2"/>
        <v>25</v>
      </c>
      <c r="F39" s="57">
        <f t="shared" si="2"/>
        <v>21</v>
      </c>
      <c r="G39" s="57">
        <f t="shared" si="2"/>
        <v>8</v>
      </c>
      <c r="H39" s="56">
        <f t="shared" si="2"/>
        <v>3</v>
      </c>
      <c r="I39" s="55">
        <f t="shared" si="2"/>
        <v>0</v>
      </c>
      <c r="J39" s="57">
        <f t="shared" si="2"/>
        <v>19</v>
      </c>
      <c r="K39" s="57">
        <f t="shared" si="2"/>
        <v>0</v>
      </c>
      <c r="L39" s="57">
        <f t="shared" si="2"/>
        <v>4</v>
      </c>
      <c r="M39" s="57">
        <f t="shared" si="2"/>
        <v>1</v>
      </c>
      <c r="N39" s="56">
        <f t="shared" si="2"/>
        <v>0</v>
      </c>
      <c r="O39" s="55">
        <f t="shared" si="2"/>
        <v>0</v>
      </c>
      <c r="P39" s="56">
        <f t="shared" si="2"/>
        <v>13</v>
      </c>
      <c r="Q39" s="55">
        <f t="shared" si="2"/>
        <v>1</v>
      </c>
      <c r="R39" s="56">
        <f t="shared" si="2"/>
        <v>0</v>
      </c>
      <c r="S39" s="77"/>
    </row>
    <row r="40" spans="1:19" ht="15" thickBot="1" x14ac:dyDescent="0.35">
      <c r="A40" s="9"/>
      <c r="B40" s="24" t="s">
        <v>11</v>
      </c>
      <c r="C40" s="260">
        <f>SUM(C39:D39)</f>
        <v>84</v>
      </c>
      <c r="D40" s="261"/>
      <c r="E40" s="260">
        <f>SUM(E39:H39)</f>
        <v>57</v>
      </c>
      <c r="F40" s="316"/>
      <c r="G40" s="316"/>
      <c r="H40" s="261"/>
      <c r="I40" s="260">
        <f>SUM(I39:N39)</f>
        <v>24</v>
      </c>
      <c r="J40" s="316"/>
      <c r="K40" s="316"/>
      <c r="L40" s="316"/>
      <c r="M40" s="316"/>
      <c r="N40" s="261"/>
      <c r="O40" s="260">
        <f>SUM(O39:P39)</f>
        <v>13</v>
      </c>
      <c r="P40" s="261"/>
      <c r="Q40" s="260">
        <f>SUM(Q39:R39)</f>
        <v>1</v>
      </c>
      <c r="R40" s="261"/>
      <c r="S40" s="329">
        <f>SUM(C40:R40)</f>
        <v>179</v>
      </c>
    </row>
    <row r="41" spans="1:19" ht="15" thickBot="1" x14ac:dyDescent="0.35">
      <c r="A41" s="318" t="s">
        <v>75</v>
      </c>
      <c r="B41" s="324"/>
      <c r="C41" s="324"/>
      <c r="D41" s="325">
        <v>6</v>
      </c>
      <c r="E41" s="324"/>
      <c r="F41" s="324"/>
      <c r="G41" s="324"/>
      <c r="H41" s="324"/>
      <c r="I41" s="324"/>
      <c r="J41" s="325">
        <v>2</v>
      </c>
      <c r="K41" s="324"/>
      <c r="L41" s="324"/>
      <c r="M41" s="325">
        <v>1</v>
      </c>
      <c r="N41" s="324"/>
      <c r="O41" s="324"/>
      <c r="P41" s="326"/>
      <c r="R41" t="s">
        <v>34</v>
      </c>
    </row>
    <row r="42" spans="1:19" x14ac:dyDescent="0.3">
      <c r="R42" t="s">
        <v>97</v>
      </c>
      <c r="S42">
        <f>SUM(C41:P41)</f>
        <v>9</v>
      </c>
    </row>
  </sheetData>
  <mergeCells count="31">
    <mergeCell ref="A3:R3"/>
    <mergeCell ref="A7:A10"/>
    <mergeCell ref="A11:A14"/>
    <mergeCell ref="E5:H5"/>
    <mergeCell ref="I5:N5"/>
    <mergeCell ref="O5:P5"/>
    <mergeCell ref="Q5:R5"/>
    <mergeCell ref="A27:A30"/>
    <mergeCell ref="A31:A34"/>
    <mergeCell ref="A35:A38"/>
    <mergeCell ref="C4:R4"/>
    <mergeCell ref="C5:D5"/>
    <mergeCell ref="A15:A18"/>
    <mergeCell ref="A23:R23"/>
    <mergeCell ref="E25:H25"/>
    <mergeCell ref="I25:N25"/>
    <mergeCell ref="O25:P25"/>
    <mergeCell ref="Q25:R25"/>
    <mergeCell ref="C20:D20"/>
    <mergeCell ref="E20:H20"/>
    <mergeCell ref="I20:N20"/>
    <mergeCell ref="O20:P20"/>
    <mergeCell ref="Q20:R20"/>
    <mergeCell ref="S24:S25"/>
    <mergeCell ref="C40:D40"/>
    <mergeCell ref="E40:H40"/>
    <mergeCell ref="I40:N40"/>
    <mergeCell ref="O40:P40"/>
    <mergeCell ref="Q40:R40"/>
    <mergeCell ref="C24:R24"/>
    <mergeCell ref="C25:D25"/>
  </mergeCells>
  <pageMargins left="0.25" right="0.25" top="0.75" bottom="0.75" header="0.3" footer="0.3"/>
  <pageSetup paperSize="9" scale="5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zoomScale="55" zoomScaleNormal="5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S25" sqref="S25"/>
    </sheetView>
  </sheetViews>
  <sheetFormatPr defaultRowHeight="14.4" x14ac:dyDescent="0.3"/>
  <cols>
    <col min="1" max="1" width="16.6640625" style="150" bestFit="1" customWidth="1"/>
    <col min="2" max="2" width="21.88671875" style="150" bestFit="1" customWidth="1"/>
    <col min="3" max="4" width="14.88671875" style="150" bestFit="1" customWidth="1"/>
    <col min="5" max="5" width="13.5546875" style="150" bestFit="1" customWidth="1"/>
    <col min="6" max="6" width="5.33203125" style="150" bestFit="1" customWidth="1"/>
    <col min="7" max="8" width="13.5546875" style="150" bestFit="1" customWidth="1"/>
    <col min="9" max="9" width="5.33203125" style="150" bestFit="1" customWidth="1"/>
    <col min="10" max="10" width="13.5546875" style="150" bestFit="1" customWidth="1"/>
    <col min="11" max="12" width="14.88671875" style="150" bestFit="1" customWidth="1"/>
    <col min="13" max="13" width="13.5546875" style="150" bestFit="1" customWidth="1"/>
    <col min="14" max="15" width="14.88671875" style="150" bestFit="1" customWidth="1"/>
    <col min="16" max="16" width="12.44140625" style="150" bestFit="1" customWidth="1"/>
    <col min="17" max="17" width="14.88671875" style="150" bestFit="1" customWidth="1"/>
    <col min="18" max="20" width="13.5546875" style="150" bestFit="1" customWidth="1"/>
    <col min="21" max="21" width="16.77734375" style="150" bestFit="1" customWidth="1"/>
    <col min="22" max="22" width="16.44140625" style="150" bestFit="1" customWidth="1"/>
    <col min="23" max="16384" width="8.88671875" style="150"/>
  </cols>
  <sheetData>
    <row r="1" spans="1:23" ht="14.4" customHeight="1" x14ac:dyDescent="0.3">
      <c r="W1" s="151"/>
    </row>
    <row r="2" spans="1:23" ht="15" thickBot="1" x14ac:dyDescent="0.35">
      <c r="W2" s="152"/>
    </row>
    <row r="3" spans="1:23" ht="15" thickBot="1" x14ac:dyDescent="0.35">
      <c r="A3" s="291" t="s">
        <v>101</v>
      </c>
      <c r="B3" s="292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153"/>
      <c r="R3" s="153"/>
      <c r="S3" s="153"/>
      <c r="T3" s="153"/>
      <c r="U3" s="153"/>
      <c r="V3" s="154"/>
      <c r="W3" s="152"/>
    </row>
    <row r="4" spans="1:23" s="158" customFormat="1" ht="15" thickBot="1" x14ac:dyDescent="0.35">
      <c r="A4" s="155" t="s">
        <v>0</v>
      </c>
      <c r="B4" s="154" t="s">
        <v>1</v>
      </c>
      <c r="C4" s="283" t="s">
        <v>2</v>
      </c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156"/>
      <c r="W4" s="157"/>
    </row>
    <row r="5" spans="1:23" x14ac:dyDescent="0.3">
      <c r="A5" s="159"/>
      <c r="B5" s="160"/>
      <c r="C5" s="285" t="s">
        <v>3</v>
      </c>
      <c r="D5" s="286"/>
      <c r="E5" s="286"/>
      <c r="F5" s="287"/>
      <c r="G5" s="288" t="s">
        <v>14</v>
      </c>
      <c r="H5" s="286"/>
      <c r="I5" s="286"/>
      <c r="J5" s="286"/>
      <c r="K5" s="286"/>
      <c r="L5" s="287"/>
      <c r="M5" s="288" t="s">
        <v>15</v>
      </c>
      <c r="N5" s="286"/>
      <c r="O5" s="286"/>
      <c r="P5" s="286"/>
      <c r="Q5" s="286"/>
      <c r="R5" s="286"/>
      <c r="S5" s="287"/>
      <c r="T5" s="288" t="s">
        <v>78</v>
      </c>
      <c r="U5" s="287"/>
      <c r="V5" s="249" t="s">
        <v>71</v>
      </c>
      <c r="W5" s="151"/>
    </row>
    <row r="6" spans="1:23" x14ac:dyDescent="0.3">
      <c r="A6" s="161"/>
      <c r="B6" s="162" t="s">
        <v>37</v>
      </c>
      <c r="C6" s="301">
        <v>1</v>
      </c>
      <c r="D6" s="302"/>
      <c r="E6" s="302"/>
      <c r="F6" s="304"/>
      <c r="G6" s="301">
        <v>1</v>
      </c>
      <c r="H6" s="302"/>
      <c r="I6" s="302"/>
      <c r="J6" s="302"/>
      <c r="K6" s="303"/>
      <c r="L6" s="250">
        <v>2</v>
      </c>
      <c r="M6" s="301">
        <v>1</v>
      </c>
      <c r="N6" s="302"/>
      <c r="O6" s="302"/>
      <c r="P6" s="302"/>
      <c r="Q6" s="303"/>
      <c r="R6" s="164">
        <v>2</v>
      </c>
      <c r="S6" s="250">
        <v>3</v>
      </c>
      <c r="T6" s="165"/>
      <c r="U6" s="250"/>
      <c r="V6" s="166"/>
      <c r="W6" s="151"/>
    </row>
    <row r="7" spans="1:23" ht="15" thickBot="1" x14ac:dyDescent="0.35">
      <c r="A7" s="167"/>
      <c r="B7" s="168"/>
      <c r="C7" s="169" t="s">
        <v>38</v>
      </c>
      <c r="D7" s="170" t="s">
        <v>39</v>
      </c>
      <c r="E7" s="171" t="s">
        <v>76</v>
      </c>
      <c r="F7" s="171" t="s">
        <v>77</v>
      </c>
      <c r="G7" s="170" t="s">
        <v>18</v>
      </c>
      <c r="H7" s="171" t="s">
        <v>19</v>
      </c>
      <c r="I7" s="171" t="s">
        <v>20</v>
      </c>
      <c r="J7" s="171" t="s">
        <v>21</v>
      </c>
      <c r="K7" s="171" t="s">
        <v>22</v>
      </c>
      <c r="L7" s="172" t="s">
        <v>81</v>
      </c>
      <c r="M7" s="169" t="s">
        <v>24</v>
      </c>
      <c r="N7" s="173" t="s">
        <v>25</v>
      </c>
      <c r="O7" s="173" t="s">
        <v>26</v>
      </c>
      <c r="P7" s="173" t="s">
        <v>27</v>
      </c>
      <c r="Q7" s="173" t="s">
        <v>28</v>
      </c>
      <c r="R7" s="173" t="s">
        <v>29</v>
      </c>
      <c r="S7" s="174" t="s">
        <v>30</v>
      </c>
      <c r="T7" s="175" t="s">
        <v>31</v>
      </c>
      <c r="U7" s="176" t="s">
        <v>32</v>
      </c>
      <c r="V7" s="177"/>
      <c r="W7" s="151"/>
    </row>
    <row r="8" spans="1:23" x14ac:dyDescent="0.3">
      <c r="A8" s="293" t="s">
        <v>7</v>
      </c>
      <c r="B8" s="154" t="s">
        <v>4</v>
      </c>
      <c r="C8" s="178" t="s">
        <v>13</v>
      </c>
      <c r="D8" s="179">
        <v>18961711.0419048</v>
      </c>
      <c r="E8" s="179" t="s">
        <v>13</v>
      </c>
      <c r="F8" s="180" t="s">
        <v>13</v>
      </c>
      <c r="G8" s="181" t="s">
        <v>13</v>
      </c>
      <c r="H8" s="179" t="s">
        <v>13</v>
      </c>
      <c r="I8" s="179" t="s">
        <v>13</v>
      </c>
      <c r="J8" s="179" t="s">
        <v>13</v>
      </c>
      <c r="K8" s="179" t="s">
        <v>13</v>
      </c>
      <c r="L8" s="180" t="s">
        <v>13</v>
      </c>
      <c r="M8" s="181" t="s">
        <v>13</v>
      </c>
      <c r="N8" s="179" t="s">
        <v>13</v>
      </c>
      <c r="O8" s="179" t="s">
        <v>13</v>
      </c>
      <c r="P8" s="179" t="s">
        <v>13</v>
      </c>
      <c r="Q8" s="179" t="s">
        <v>13</v>
      </c>
      <c r="R8" s="179" t="s">
        <v>13</v>
      </c>
      <c r="S8" s="180">
        <v>11814657.5</v>
      </c>
      <c r="T8" s="182" t="s">
        <v>13</v>
      </c>
      <c r="U8" s="183" t="s">
        <v>13</v>
      </c>
      <c r="V8" s="184">
        <f t="shared" ref="V8:V9" si="0">SUM(C8:U8)</f>
        <v>30776368.5419048</v>
      </c>
      <c r="W8" s="151"/>
    </row>
    <row r="9" spans="1:23" x14ac:dyDescent="0.3">
      <c r="A9" s="294"/>
      <c r="B9" s="160" t="s">
        <v>5</v>
      </c>
      <c r="C9" s="185" t="s">
        <v>13</v>
      </c>
      <c r="D9" s="186" t="s">
        <v>13</v>
      </c>
      <c r="E9" s="186" t="s">
        <v>13</v>
      </c>
      <c r="F9" s="187" t="s">
        <v>13</v>
      </c>
      <c r="G9" s="188" t="s">
        <v>13</v>
      </c>
      <c r="H9" s="186" t="s">
        <v>13</v>
      </c>
      <c r="I9" s="186" t="s">
        <v>13</v>
      </c>
      <c r="J9" s="186" t="s">
        <v>13</v>
      </c>
      <c r="K9" s="186">
        <v>24556007.0685714</v>
      </c>
      <c r="L9" s="187" t="s">
        <v>13</v>
      </c>
      <c r="M9" s="188">
        <v>1801885.5</v>
      </c>
      <c r="N9" s="186">
        <v>7149463.6666666698</v>
      </c>
      <c r="O9" s="186">
        <v>24886785.714285702</v>
      </c>
      <c r="P9" s="186" t="s">
        <v>13</v>
      </c>
      <c r="Q9" s="186">
        <v>7117739.9380952399</v>
      </c>
      <c r="R9" s="186" t="s">
        <v>13</v>
      </c>
      <c r="S9" s="187">
        <v>498344.66666666698</v>
      </c>
      <c r="T9" s="189">
        <v>10402694.811428601</v>
      </c>
      <c r="U9" s="190">
        <v>711179</v>
      </c>
      <c r="V9" s="191">
        <f t="shared" si="0"/>
        <v>77124100.365714282</v>
      </c>
      <c r="W9" s="151"/>
    </row>
    <row r="10" spans="1:23" x14ac:dyDescent="0.3">
      <c r="A10" s="294"/>
      <c r="B10" s="160" t="s">
        <v>6</v>
      </c>
      <c r="C10" s="185">
        <v>32374835.461666699</v>
      </c>
      <c r="D10" s="186" t="s">
        <v>13</v>
      </c>
      <c r="E10" s="186">
        <v>70441130.560000002</v>
      </c>
      <c r="F10" s="187" t="s">
        <v>13</v>
      </c>
      <c r="G10" s="188">
        <v>27163552.966666698</v>
      </c>
      <c r="H10" s="186">
        <v>27163552.966666698</v>
      </c>
      <c r="I10" s="186" t="s">
        <v>13</v>
      </c>
      <c r="J10" s="186">
        <v>27163552.966666698</v>
      </c>
      <c r="K10" s="186">
        <v>89063579.186666697</v>
      </c>
      <c r="L10" s="187">
        <v>280399362.60000002</v>
      </c>
      <c r="M10" s="188">
        <v>86803450.776746005</v>
      </c>
      <c r="N10" s="186">
        <v>114849920.75</v>
      </c>
      <c r="O10" s="186">
        <v>17762510.710000001</v>
      </c>
      <c r="P10" s="186" t="s">
        <v>13</v>
      </c>
      <c r="Q10" s="186">
        <v>35552676.130000003</v>
      </c>
      <c r="R10" s="186">
        <v>13497351.59</v>
      </c>
      <c r="S10" s="187">
        <v>77958199.340000004</v>
      </c>
      <c r="T10" s="189">
        <v>26003164.82</v>
      </c>
      <c r="U10" s="190" t="s">
        <v>13</v>
      </c>
      <c r="V10" s="191">
        <f>SUM(C10:U10)</f>
        <v>926196840.82507968</v>
      </c>
      <c r="W10" s="151"/>
    </row>
    <row r="11" spans="1:23" ht="15" thickBot="1" x14ac:dyDescent="0.35">
      <c r="A11" s="295"/>
      <c r="B11" s="192" t="s">
        <v>79</v>
      </c>
      <c r="C11" s="193">
        <v>645504532.13999999</v>
      </c>
      <c r="D11" s="194">
        <v>626863882.33000004</v>
      </c>
      <c r="E11" s="194" t="s">
        <v>13</v>
      </c>
      <c r="F11" s="195" t="s">
        <v>13</v>
      </c>
      <c r="G11" s="196" t="s">
        <v>13</v>
      </c>
      <c r="H11" s="194" t="s">
        <v>13</v>
      </c>
      <c r="I11" s="194" t="s">
        <v>13</v>
      </c>
      <c r="J11" s="194" t="s">
        <v>13</v>
      </c>
      <c r="K11" s="194">
        <v>986349.75</v>
      </c>
      <c r="L11" s="195" t="s">
        <v>13</v>
      </c>
      <c r="M11" s="196">
        <v>938124.5</v>
      </c>
      <c r="N11" s="194">
        <v>49632966.960000001</v>
      </c>
      <c r="O11" s="194">
        <v>37035219.630000003</v>
      </c>
      <c r="P11" s="194" t="s">
        <v>13</v>
      </c>
      <c r="Q11" s="194" t="s">
        <v>13</v>
      </c>
      <c r="R11" s="194">
        <v>2641408.5699999998</v>
      </c>
      <c r="S11" s="195">
        <v>15109847.289999999</v>
      </c>
      <c r="T11" s="197" t="s">
        <v>13</v>
      </c>
      <c r="U11" s="198" t="s">
        <v>13</v>
      </c>
      <c r="V11" s="199">
        <f>SUM(C11:U11)</f>
        <v>1378712331.1700001</v>
      </c>
      <c r="W11" s="151"/>
    </row>
    <row r="12" spans="1:23" x14ac:dyDescent="0.3">
      <c r="A12" s="294" t="s">
        <v>8</v>
      </c>
      <c r="B12" s="200" t="s">
        <v>4</v>
      </c>
      <c r="C12" s="201"/>
      <c r="D12" s="202"/>
      <c r="E12" s="202"/>
      <c r="F12" s="200"/>
      <c r="G12" s="203"/>
      <c r="H12" s="202"/>
      <c r="I12" s="202"/>
      <c r="J12" s="202"/>
      <c r="K12" s="202"/>
      <c r="L12" s="200"/>
      <c r="M12" s="203"/>
      <c r="N12" s="202"/>
      <c r="O12" s="202"/>
      <c r="P12" s="202"/>
      <c r="Q12" s="202"/>
      <c r="R12" s="202"/>
      <c r="S12" s="200"/>
      <c r="T12" s="203"/>
      <c r="U12" s="200"/>
      <c r="V12" s="204"/>
      <c r="W12" s="151"/>
    </row>
    <row r="13" spans="1:23" x14ac:dyDescent="0.3">
      <c r="A13" s="294"/>
      <c r="B13" s="160" t="s">
        <v>5</v>
      </c>
      <c r="C13" s="205"/>
      <c r="D13" s="206"/>
      <c r="E13" s="206"/>
      <c r="F13" s="160"/>
      <c r="G13" s="159"/>
      <c r="H13" s="206"/>
      <c r="I13" s="206"/>
      <c r="J13" s="206"/>
      <c r="K13" s="206"/>
      <c r="L13" s="160"/>
      <c r="M13" s="159"/>
      <c r="N13" s="206"/>
      <c r="O13" s="206"/>
      <c r="P13" s="206"/>
      <c r="Q13" s="206"/>
      <c r="R13" s="206"/>
      <c r="S13" s="160"/>
      <c r="T13" s="159"/>
      <c r="U13" s="160"/>
      <c r="V13" s="207"/>
      <c r="W13" s="151"/>
    </row>
    <row r="14" spans="1:23" x14ac:dyDescent="0.3">
      <c r="A14" s="294"/>
      <c r="B14" s="160" t="s">
        <v>6</v>
      </c>
      <c r="C14" s="205"/>
      <c r="D14" s="206"/>
      <c r="E14" s="206"/>
      <c r="F14" s="160"/>
      <c r="G14" s="159"/>
      <c r="H14" s="206"/>
      <c r="I14" s="206"/>
      <c r="J14" s="206"/>
      <c r="K14" s="206"/>
      <c r="L14" s="160"/>
      <c r="M14" s="159"/>
      <c r="N14" s="206"/>
      <c r="O14" s="206"/>
      <c r="P14" s="206"/>
      <c r="Q14" s="206"/>
      <c r="R14" s="206"/>
      <c r="S14" s="160"/>
      <c r="T14" s="159"/>
      <c r="U14" s="160"/>
      <c r="V14" s="207"/>
      <c r="W14" s="151"/>
    </row>
    <row r="15" spans="1:23" ht="15" thickBot="1" x14ac:dyDescent="0.35">
      <c r="A15" s="294"/>
      <c r="B15" s="162" t="s">
        <v>79</v>
      </c>
      <c r="C15" s="151"/>
      <c r="D15" s="208"/>
      <c r="E15" s="208"/>
      <c r="F15" s="162"/>
      <c r="G15" s="161"/>
      <c r="H15" s="208"/>
      <c r="I15" s="208"/>
      <c r="J15" s="208"/>
      <c r="K15" s="208"/>
      <c r="L15" s="162"/>
      <c r="M15" s="161"/>
      <c r="N15" s="208"/>
      <c r="O15" s="208"/>
      <c r="P15" s="208"/>
      <c r="Q15" s="208"/>
      <c r="R15" s="208"/>
      <c r="S15" s="162"/>
      <c r="T15" s="161"/>
      <c r="U15" s="162"/>
      <c r="V15" s="209"/>
      <c r="W15" s="151"/>
    </row>
    <row r="16" spans="1:23" x14ac:dyDescent="0.3">
      <c r="A16" s="293" t="s">
        <v>9</v>
      </c>
      <c r="B16" s="154" t="s">
        <v>4</v>
      </c>
      <c r="C16" s="210"/>
      <c r="D16" s="153"/>
      <c r="E16" s="153"/>
      <c r="F16" s="154"/>
      <c r="G16" s="211"/>
      <c r="H16" s="153"/>
      <c r="I16" s="153"/>
      <c r="J16" s="153"/>
      <c r="K16" s="153"/>
      <c r="L16" s="154"/>
      <c r="M16" s="211"/>
      <c r="N16" s="153"/>
      <c r="O16" s="153"/>
      <c r="P16" s="153"/>
      <c r="Q16" s="153"/>
      <c r="R16" s="153"/>
      <c r="S16" s="154"/>
      <c r="T16" s="211"/>
      <c r="U16" s="154"/>
      <c r="V16" s="212"/>
      <c r="W16" s="151"/>
    </row>
    <row r="17" spans="1:23" x14ac:dyDescent="0.3">
      <c r="A17" s="294"/>
      <c r="B17" s="160" t="s">
        <v>5</v>
      </c>
      <c r="C17" s="205"/>
      <c r="D17" s="206"/>
      <c r="E17" s="206"/>
      <c r="F17" s="160"/>
      <c r="G17" s="159"/>
      <c r="H17" s="206"/>
      <c r="I17" s="206"/>
      <c r="J17" s="206"/>
      <c r="K17" s="206"/>
      <c r="L17" s="160"/>
      <c r="M17" s="159"/>
      <c r="N17" s="206"/>
      <c r="O17" s="206"/>
      <c r="P17" s="206"/>
      <c r="Q17" s="206"/>
      <c r="R17" s="206"/>
      <c r="S17" s="160"/>
      <c r="T17" s="159"/>
      <c r="U17" s="160"/>
      <c r="V17" s="207"/>
      <c r="W17" s="151"/>
    </row>
    <row r="18" spans="1:23" x14ac:dyDescent="0.3">
      <c r="A18" s="294"/>
      <c r="B18" s="160" t="s">
        <v>6</v>
      </c>
      <c r="C18" s="205"/>
      <c r="D18" s="206"/>
      <c r="E18" s="206"/>
      <c r="F18" s="160"/>
      <c r="G18" s="159"/>
      <c r="H18" s="206"/>
      <c r="I18" s="206"/>
      <c r="J18" s="206"/>
      <c r="K18" s="206"/>
      <c r="L18" s="160"/>
      <c r="M18" s="159"/>
      <c r="N18" s="206"/>
      <c r="O18" s="206"/>
      <c r="P18" s="206"/>
      <c r="Q18" s="206"/>
      <c r="R18" s="206"/>
      <c r="S18" s="160"/>
      <c r="T18" s="159"/>
      <c r="U18" s="160"/>
      <c r="V18" s="207"/>
      <c r="W18" s="151"/>
    </row>
    <row r="19" spans="1:23" ht="15" thickBot="1" x14ac:dyDescent="0.35">
      <c r="A19" s="295"/>
      <c r="B19" s="192" t="s">
        <v>79</v>
      </c>
      <c r="C19" s="213"/>
      <c r="D19" s="214"/>
      <c r="E19" s="214"/>
      <c r="F19" s="192"/>
      <c r="G19" s="215"/>
      <c r="H19" s="214"/>
      <c r="I19" s="214"/>
      <c r="J19" s="214"/>
      <c r="K19" s="214"/>
      <c r="L19" s="192"/>
      <c r="M19" s="215"/>
      <c r="N19" s="214"/>
      <c r="O19" s="214"/>
      <c r="P19" s="214"/>
      <c r="Q19" s="214"/>
      <c r="R19" s="214"/>
      <c r="S19" s="192"/>
      <c r="T19" s="215"/>
      <c r="U19" s="192"/>
      <c r="V19" s="216"/>
      <c r="W19" s="151"/>
    </row>
    <row r="20" spans="1:23" ht="14.4" customHeight="1" x14ac:dyDescent="0.3">
      <c r="A20" s="203"/>
      <c r="B20" s="200" t="s">
        <v>10</v>
      </c>
      <c r="C20" s="217">
        <f>SUM(C9:C10,C13:C14,C17:C18)</f>
        <v>32374835.461666699</v>
      </c>
      <c r="D20" s="218">
        <f t="shared" ref="D20:U20" si="1">SUM(D9:D10,D13:D14,D17:D18)</f>
        <v>0</v>
      </c>
      <c r="E20" s="218">
        <f t="shared" si="1"/>
        <v>70441130.560000002</v>
      </c>
      <c r="F20" s="219">
        <f t="shared" si="1"/>
        <v>0</v>
      </c>
      <c r="G20" s="220">
        <f t="shared" si="1"/>
        <v>27163552.966666698</v>
      </c>
      <c r="H20" s="218">
        <f t="shared" si="1"/>
        <v>27163552.966666698</v>
      </c>
      <c r="I20" s="218">
        <f t="shared" si="1"/>
        <v>0</v>
      </c>
      <c r="J20" s="218">
        <f t="shared" si="1"/>
        <v>27163552.966666698</v>
      </c>
      <c r="K20" s="218">
        <f t="shared" si="1"/>
        <v>113619586.2552381</v>
      </c>
      <c r="L20" s="219">
        <f t="shared" si="1"/>
        <v>280399362.60000002</v>
      </c>
      <c r="M20" s="220">
        <f t="shared" si="1"/>
        <v>88605336.276746005</v>
      </c>
      <c r="N20" s="218">
        <f t="shared" si="1"/>
        <v>121999384.41666667</v>
      </c>
      <c r="O20" s="218">
        <f t="shared" si="1"/>
        <v>42649296.424285702</v>
      </c>
      <c r="P20" s="218">
        <f t="shared" si="1"/>
        <v>0</v>
      </c>
      <c r="Q20" s="218">
        <f t="shared" si="1"/>
        <v>42670416.068095244</v>
      </c>
      <c r="R20" s="218">
        <f t="shared" si="1"/>
        <v>13497351.59</v>
      </c>
      <c r="S20" s="219">
        <f t="shared" si="1"/>
        <v>78456544.006666675</v>
      </c>
      <c r="T20" s="220">
        <f t="shared" si="1"/>
        <v>36405859.631428599</v>
      </c>
      <c r="U20" s="219">
        <f t="shared" si="1"/>
        <v>711179</v>
      </c>
      <c r="V20" s="204"/>
    </row>
    <row r="21" spans="1:23" ht="14.4" customHeight="1" thickBot="1" x14ac:dyDescent="0.35">
      <c r="A21" s="215"/>
      <c r="B21" s="192" t="s">
        <v>11</v>
      </c>
      <c r="C21" s="330">
        <f>SUM(C20:F20)</f>
        <v>102815966.02166671</v>
      </c>
      <c r="D21" s="331"/>
      <c r="E21" s="331"/>
      <c r="F21" s="290"/>
      <c r="G21" s="289">
        <f>SUM(G20:L20)</f>
        <v>475509607.75523823</v>
      </c>
      <c r="H21" s="331"/>
      <c r="I21" s="331"/>
      <c r="J21" s="331"/>
      <c r="K21" s="331"/>
      <c r="L21" s="290"/>
      <c r="M21" s="289">
        <f>SUM(M20:S20)</f>
        <v>387878328.78246027</v>
      </c>
      <c r="N21" s="331"/>
      <c r="O21" s="331"/>
      <c r="P21" s="331"/>
      <c r="Q21" s="331"/>
      <c r="R21" s="331"/>
      <c r="S21" s="290"/>
      <c r="T21" s="289">
        <f>SUM(T20:U20)</f>
        <v>37117038.631428599</v>
      </c>
      <c r="U21" s="290"/>
      <c r="V21" s="199">
        <f>SUM(C21:U21)</f>
        <v>1003320941.1907939</v>
      </c>
    </row>
    <row r="22" spans="1:23" ht="14.4" customHeight="1" thickBot="1" x14ac:dyDescent="0.35">
      <c r="A22" s="221" t="s">
        <v>75</v>
      </c>
      <c r="B22" s="222" t="s">
        <v>92</v>
      </c>
      <c r="C22" s="223">
        <v>105000000</v>
      </c>
      <c r="D22" s="224"/>
      <c r="E22" s="224"/>
      <c r="F22" s="224"/>
      <c r="G22" s="224"/>
      <c r="H22" s="224"/>
      <c r="I22" s="224"/>
      <c r="J22" s="224"/>
      <c r="K22" s="224"/>
      <c r="L22" s="223">
        <v>50000000</v>
      </c>
      <c r="M22" s="223">
        <v>6799048</v>
      </c>
      <c r="N22" s="223">
        <v>28600000</v>
      </c>
      <c r="O22" s="223">
        <v>173860000</v>
      </c>
      <c r="P22" s="223">
        <v>5000000</v>
      </c>
      <c r="Q22" s="223">
        <v>222012024</v>
      </c>
      <c r="R22" s="223">
        <v>80000000</v>
      </c>
      <c r="S22" s="225"/>
      <c r="T22" s="226"/>
      <c r="U22" s="226" t="s">
        <v>96</v>
      </c>
      <c r="V22" s="227">
        <f>SUM(C22:S22)</f>
        <v>671271072</v>
      </c>
    </row>
    <row r="23" spans="1:23" ht="14.4" customHeight="1" x14ac:dyDescent="0.3">
      <c r="A23" s="228"/>
      <c r="B23" s="229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151"/>
    </row>
    <row r="24" spans="1:23" ht="14.4" customHeight="1" x14ac:dyDescent="0.3">
      <c r="A24" s="228"/>
      <c r="B24" s="229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151"/>
    </row>
    <row r="25" spans="1:23" ht="15" thickBot="1" x14ac:dyDescent="0.35">
      <c r="B25" s="229"/>
    </row>
    <row r="26" spans="1:23" ht="15" thickBot="1" x14ac:dyDescent="0.35">
      <c r="A26" s="291" t="s">
        <v>35</v>
      </c>
      <c r="B26" s="292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153"/>
      <c r="R26" s="153"/>
      <c r="S26" s="153"/>
      <c r="T26" s="153"/>
      <c r="U26" s="153"/>
      <c r="V26" s="280" t="s">
        <v>33</v>
      </c>
      <c r="W26" s="151"/>
    </row>
    <row r="27" spans="1:23" ht="15" thickBot="1" x14ac:dyDescent="0.35">
      <c r="A27" s="155" t="s">
        <v>0</v>
      </c>
      <c r="B27" s="154" t="s">
        <v>1</v>
      </c>
      <c r="C27" s="300" t="s">
        <v>2</v>
      </c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283"/>
      <c r="V27" s="281"/>
      <c r="W27" s="152"/>
    </row>
    <row r="28" spans="1:23" x14ac:dyDescent="0.3">
      <c r="A28" s="159"/>
      <c r="B28" s="160"/>
      <c r="C28" s="288" t="s">
        <v>3</v>
      </c>
      <c r="D28" s="286"/>
      <c r="E28" s="286"/>
      <c r="F28" s="287"/>
      <c r="G28" s="288" t="s">
        <v>14</v>
      </c>
      <c r="H28" s="286"/>
      <c r="I28" s="286"/>
      <c r="J28" s="286"/>
      <c r="K28" s="286"/>
      <c r="L28" s="287"/>
      <c r="M28" s="288" t="s">
        <v>15</v>
      </c>
      <c r="N28" s="286"/>
      <c r="O28" s="286"/>
      <c r="P28" s="286"/>
      <c r="Q28" s="286"/>
      <c r="R28" s="286"/>
      <c r="S28" s="287"/>
      <c r="T28" s="288" t="s">
        <v>78</v>
      </c>
      <c r="U28" s="287"/>
      <c r="V28" s="282"/>
      <c r="W28" s="152"/>
    </row>
    <row r="29" spans="1:23" x14ac:dyDescent="0.3">
      <c r="A29" s="161"/>
      <c r="B29" s="162"/>
      <c r="C29" s="301"/>
      <c r="D29" s="302"/>
      <c r="E29" s="302"/>
      <c r="F29" s="304"/>
      <c r="G29" s="301">
        <v>1</v>
      </c>
      <c r="H29" s="302"/>
      <c r="I29" s="302"/>
      <c r="J29" s="302"/>
      <c r="K29" s="303"/>
      <c r="L29" s="163">
        <v>2</v>
      </c>
      <c r="M29" s="301">
        <v>1</v>
      </c>
      <c r="N29" s="302"/>
      <c r="O29" s="302"/>
      <c r="P29" s="302"/>
      <c r="Q29" s="303"/>
      <c r="R29" s="164">
        <v>2</v>
      </c>
      <c r="S29" s="163">
        <v>3</v>
      </c>
      <c r="T29" s="165"/>
      <c r="U29" s="163"/>
      <c r="V29" s="230"/>
      <c r="W29" s="152"/>
    </row>
    <row r="30" spans="1:23" ht="15" thickBot="1" x14ac:dyDescent="0.35">
      <c r="A30" s="161"/>
      <c r="B30" s="162"/>
      <c r="C30" s="169" t="s">
        <v>38</v>
      </c>
      <c r="D30" s="170" t="s">
        <v>39</v>
      </c>
      <c r="E30" s="171" t="s">
        <v>76</v>
      </c>
      <c r="F30" s="171" t="s">
        <v>77</v>
      </c>
      <c r="G30" s="170" t="s">
        <v>18</v>
      </c>
      <c r="H30" s="171" t="s">
        <v>19</v>
      </c>
      <c r="I30" s="171" t="s">
        <v>20</v>
      </c>
      <c r="J30" s="171" t="s">
        <v>21</v>
      </c>
      <c r="K30" s="171" t="s">
        <v>22</v>
      </c>
      <c r="L30" s="172" t="s">
        <v>23</v>
      </c>
      <c r="M30" s="169" t="s">
        <v>24</v>
      </c>
      <c r="N30" s="173" t="s">
        <v>25</v>
      </c>
      <c r="O30" s="173" t="s">
        <v>26</v>
      </c>
      <c r="P30" s="173" t="s">
        <v>27</v>
      </c>
      <c r="Q30" s="173" t="s">
        <v>28</v>
      </c>
      <c r="R30" s="173" t="s">
        <v>29</v>
      </c>
      <c r="S30" s="174" t="s">
        <v>30</v>
      </c>
      <c r="T30" s="175" t="s">
        <v>31</v>
      </c>
      <c r="U30" s="176" t="s">
        <v>32</v>
      </c>
      <c r="V30" s="231"/>
      <c r="W30" s="232"/>
    </row>
    <row r="31" spans="1:23" x14ac:dyDescent="0.3">
      <c r="A31" s="293" t="s">
        <v>7</v>
      </c>
      <c r="B31" s="154" t="s">
        <v>4</v>
      </c>
      <c r="C31" s="233" t="s">
        <v>13</v>
      </c>
      <c r="D31" s="234">
        <v>2</v>
      </c>
      <c r="E31" s="234" t="s">
        <v>13</v>
      </c>
      <c r="F31" s="235" t="s">
        <v>13</v>
      </c>
      <c r="G31" s="233" t="s">
        <v>13</v>
      </c>
      <c r="H31" s="234" t="s">
        <v>13</v>
      </c>
      <c r="I31" s="234" t="s">
        <v>13</v>
      </c>
      <c r="J31" s="234" t="s">
        <v>13</v>
      </c>
      <c r="K31" s="234" t="s">
        <v>13</v>
      </c>
      <c r="L31" s="235" t="s">
        <v>13</v>
      </c>
      <c r="M31" s="233" t="s">
        <v>13</v>
      </c>
      <c r="N31" s="234" t="s">
        <v>13</v>
      </c>
      <c r="O31" s="234" t="s">
        <v>13</v>
      </c>
      <c r="P31" s="234" t="s">
        <v>13</v>
      </c>
      <c r="Q31" s="234" t="s">
        <v>13</v>
      </c>
      <c r="R31" s="234" t="s">
        <v>13</v>
      </c>
      <c r="S31" s="235">
        <v>1</v>
      </c>
      <c r="T31" s="211" t="s">
        <v>13</v>
      </c>
      <c r="U31" s="154" t="s">
        <v>13</v>
      </c>
      <c r="V31" s="212">
        <f>SUM(C31:U31)</f>
        <v>3</v>
      </c>
      <c r="W31" s="151"/>
    </row>
    <row r="32" spans="1:23" x14ac:dyDescent="0.3">
      <c r="A32" s="294"/>
      <c r="B32" s="160" t="s">
        <v>5</v>
      </c>
      <c r="C32" s="236" t="s">
        <v>13</v>
      </c>
      <c r="D32" s="237" t="s">
        <v>13</v>
      </c>
      <c r="E32" s="237" t="s">
        <v>13</v>
      </c>
      <c r="F32" s="238" t="s">
        <v>13</v>
      </c>
      <c r="G32" s="236" t="s">
        <v>13</v>
      </c>
      <c r="H32" s="237" t="s">
        <v>13</v>
      </c>
      <c r="I32" s="237" t="s">
        <v>13</v>
      </c>
      <c r="J32" s="237" t="s">
        <v>13</v>
      </c>
      <c r="K32" s="237">
        <v>2</v>
      </c>
      <c r="L32" s="238" t="s">
        <v>13</v>
      </c>
      <c r="M32" s="236">
        <v>4</v>
      </c>
      <c r="N32" s="237">
        <v>18</v>
      </c>
      <c r="O32" s="237">
        <v>1</v>
      </c>
      <c r="P32" s="237" t="s">
        <v>13</v>
      </c>
      <c r="Q32" s="237">
        <v>16</v>
      </c>
      <c r="R32" s="237" t="s">
        <v>13</v>
      </c>
      <c r="S32" s="238">
        <v>2</v>
      </c>
      <c r="T32" s="159">
        <v>3</v>
      </c>
      <c r="U32" s="160">
        <v>1</v>
      </c>
      <c r="V32" s="207">
        <f t="shared" ref="V32:V42" si="2">SUM(C32:U32)</f>
        <v>47</v>
      </c>
      <c r="W32" s="151"/>
    </row>
    <row r="33" spans="1:23" x14ac:dyDescent="0.3">
      <c r="A33" s="294"/>
      <c r="B33" s="160" t="s">
        <v>6</v>
      </c>
      <c r="C33" s="236">
        <v>2</v>
      </c>
      <c r="D33" s="237" t="s">
        <v>13</v>
      </c>
      <c r="E33" s="237">
        <v>2</v>
      </c>
      <c r="F33" s="238" t="s">
        <v>13</v>
      </c>
      <c r="G33" s="236">
        <v>1</v>
      </c>
      <c r="H33" s="237">
        <v>1</v>
      </c>
      <c r="I33" s="237" t="s">
        <v>13</v>
      </c>
      <c r="J33" s="237">
        <v>1</v>
      </c>
      <c r="K33" s="237">
        <v>7</v>
      </c>
      <c r="L33" s="238">
        <v>1</v>
      </c>
      <c r="M33" s="236">
        <v>178</v>
      </c>
      <c r="N33" s="237">
        <v>184</v>
      </c>
      <c r="O33" s="237">
        <v>1</v>
      </c>
      <c r="P33" s="237" t="s">
        <v>13</v>
      </c>
      <c r="Q33" s="237">
        <v>28</v>
      </c>
      <c r="R33" s="237">
        <v>5</v>
      </c>
      <c r="S33" s="238">
        <v>29</v>
      </c>
      <c r="T33" s="159">
        <v>2</v>
      </c>
      <c r="U33" s="160" t="s">
        <v>13</v>
      </c>
      <c r="V33" s="207">
        <f t="shared" si="2"/>
        <v>442</v>
      </c>
      <c r="W33" s="151"/>
    </row>
    <row r="34" spans="1:23" ht="15" thickBot="1" x14ac:dyDescent="0.35">
      <c r="A34" s="295"/>
      <c r="B34" s="192" t="s">
        <v>79</v>
      </c>
      <c r="C34" s="239">
        <v>2</v>
      </c>
      <c r="D34" s="240">
        <v>7</v>
      </c>
      <c r="E34" s="240" t="s">
        <v>13</v>
      </c>
      <c r="F34" s="241" t="s">
        <v>13</v>
      </c>
      <c r="G34" s="239" t="s">
        <v>13</v>
      </c>
      <c r="H34" s="240" t="s">
        <v>13</v>
      </c>
      <c r="I34" s="240" t="s">
        <v>13</v>
      </c>
      <c r="J34" s="240" t="s">
        <v>13</v>
      </c>
      <c r="K34" s="240">
        <v>1</v>
      </c>
      <c r="L34" s="241"/>
      <c r="M34" s="239">
        <v>3</v>
      </c>
      <c r="N34" s="240">
        <v>24</v>
      </c>
      <c r="O34" s="240">
        <v>2</v>
      </c>
      <c r="P34" s="240" t="s">
        <v>13</v>
      </c>
      <c r="Q34" s="240" t="s">
        <v>13</v>
      </c>
      <c r="R34" s="240">
        <v>2</v>
      </c>
      <c r="S34" s="241">
        <v>2</v>
      </c>
      <c r="T34" s="215" t="s">
        <v>13</v>
      </c>
      <c r="U34" s="192" t="s">
        <v>13</v>
      </c>
      <c r="V34" s="216">
        <f t="shared" si="2"/>
        <v>43</v>
      </c>
      <c r="W34" s="151"/>
    </row>
    <row r="35" spans="1:23" x14ac:dyDescent="0.3">
      <c r="A35" s="294" t="s">
        <v>8</v>
      </c>
      <c r="B35" s="200" t="s">
        <v>4</v>
      </c>
      <c r="C35" s="203"/>
      <c r="D35" s="202"/>
      <c r="E35" s="202"/>
      <c r="F35" s="200"/>
      <c r="G35" s="203"/>
      <c r="H35" s="202"/>
      <c r="I35" s="202"/>
      <c r="J35" s="202"/>
      <c r="K35" s="202"/>
      <c r="L35" s="200"/>
      <c r="M35" s="203"/>
      <c r="N35" s="202"/>
      <c r="O35" s="202"/>
      <c r="P35" s="202"/>
      <c r="Q35" s="202"/>
      <c r="R35" s="202"/>
      <c r="S35" s="200"/>
      <c r="T35" s="203"/>
      <c r="U35" s="200"/>
      <c r="V35" s="204">
        <f t="shared" si="2"/>
        <v>0</v>
      </c>
      <c r="W35" s="151"/>
    </row>
    <row r="36" spans="1:23" x14ac:dyDescent="0.3">
      <c r="A36" s="294"/>
      <c r="B36" s="160" t="s">
        <v>5</v>
      </c>
      <c r="C36" s="159"/>
      <c r="D36" s="206"/>
      <c r="E36" s="206"/>
      <c r="F36" s="160"/>
      <c r="G36" s="159"/>
      <c r="H36" s="206"/>
      <c r="I36" s="206"/>
      <c r="J36" s="206"/>
      <c r="K36" s="206"/>
      <c r="L36" s="160"/>
      <c r="M36" s="159"/>
      <c r="N36" s="206"/>
      <c r="O36" s="206"/>
      <c r="P36" s="206"/>
      <c r="Q36" s="206"/>
      <c r="R36" s="206"/>
      <c r="S36" s="160"/>
      <c r="T36" s="159"/>
      <c r="U36" s="160"/>
      <c r="V36" s="207">
        <f t="shared" si="2"/>
        <v>0</v>
      </c>
      <c r="W36" s="151"/>
    </row>
    <row r="37" spans="1:23" x14ac:dyDescent="0.3">
      <c r="A37" s="294"/>
      <c r="B37" s="160" t="s">
        <v>6</v>
      </c>
      <c r="C37" s="159"/>
      <c r="D37" s="206"/>
      <c r="E37" s="206"/>
      <c r="F37" s="160"/>
      <c r="G37" s="159"/>
      <c r="H37" s="206"/>
      <c r="I37" s="206"/>
      <c r="J37" s="206"/>
      <c r="K37" s="206"/>
      <c r="L37" s="160"/>
      <c r="M37" s="159"/>
      <c r="N37" s="206"/>
      <c r="O37" s="206"/>
      <c r="P37" s="206"/>
      <c r="Q37" s="206"/>
      <c r="R37" s="206"/>
      <c r="S37" s="160"/>
      <c r="T37" s="159"/>
      <c r="U37" s="160"/>
      <c r="V37" s="207">
        <f t="shared" si="2"/>
        <v>0</v>
      </c>
      <c r="W37" s="151"/>
    </row>
    <row r="38" spans="1:23" ht="15" thickBot="1" x14ac:dyDescent="0.35">
      <c r="A38" s="294"/>
      <c r="B38" s="162" t="s">
        <v>79</v>
      </c>
      <c r="C38" s="161"/>
      <c r="D38" s="208"/>
      <c r="E38" s="208"/>
      <c r="F38" s="162"/>
      <c r="G38" s="161"/>
      <c r="H38" s="208"/>
      <c r="I38" s="208"/>
      <c r="J38" s="208"/>
      <c r="K38" s="208"/>
      <c r="L38" s="162"/>
      <c r="M38" s="161"/>
      <c r="N38" s="208"/>
      <c r="O38" s="208"/>
      <c r="P38" s="208"/>
      <c r="Q38" s="208"/>
      <c r="R38" s="208"/>
      <c r="S38" s="162"/>
      <c r="T38" s="161"/>
      <c r="U38" s="162"/>
      <c r="V38" s="209">
        <f t="shared" si="2"/>
        <v>0</v>
      </c>
      <c r="W38" s="151"/>
    </row>
    <row r="39" spans="1:23" x14ac:dyDescent="0.3">
      <c r="A39" s="293" t="s">
        <v>9</v>
      </c>
      <c r="B39" s="154" t="s">
        <v>4</v>
      </c>
      <c r="C39" s="211"/>
      <c r="D39" s="153"/>
      <c r="E39" s="153"/>
      <c r="F39" s="154"/>
      <c r="G39" s="211"/>
      <c r="H39" s="153"/>
      <c r="I39" s="153"/>
      <c r="J39" s="153"/>
      <c r="K39" s="153"/>
      <c r="L39" s="154"/>
      <c r="M39" s="211"/>
      <c r="N39" s="153"/>
      <c r="O39" s="153"/>
      <c r="P39" s="153"/>
      <c r="Q39" s="153"/>
      <c r="R39" s="153"/>
      <c r="S39" s="154"/>
      <c r="T39" s="211"/>
      <c r="U39" s="154"/>
      <c r="V39" s="242">
        <f t="shared" si="2"/>
        <v>0</v>
      </c>
      <c r="W39" s="151"/>
    </row>
    <row r="40" spans="1:23" x14ac:dyDescent="0.3">
      <c r="A40" s="294"/>
      <c r="B40" s="160" t="s">
        <v>5</v>
      </c>
      <c r="C40" s="159"/>
      <c r="D40" s="206"/>
      <c r="E40" s="206"/>
      <c r="F40" s="160"/>
      <c r="G40" s="159"/>
      <c r="H40" s="206"/>
      <c r="I40" s="206"/>
      <c r="J40" s="206"/>
      <c r="K40" s="206"/>
      <c r="L40" s="160"/>
      <c r="M40" s="159"/>
      <c r="N40" s="206"/>
      <c r="O40" s="206"/>
      <c r="P40" s="206"/>
      <c r="Q40" s="206"/>
      <c r="R40" s="206"/>
      <c r="S40" s="160"/>
      <c r="T40" s="159"/>
      <c r="U40" s="160"/>
      <c r="V40" s="243">
        <f t="shared" si="2"/>
        <v>0</v>
      </c>
      <c r="W40" s="151"/>
    </row>
    <row r="41" spans="1:23" x14ac:dyDescent="0.3">
      <c r="A41" s="294"/>
      <c r="B41" s="160" t="s">
        <v>6</v>
      </c>
      <c r="C41" s="159"/>
      <c r="D41" s="206"/>
      <c r="E41" s="206"/>
      <c r="F41" s="160"/>
      <c r="G41" s="159"/>
      <c r="H41" s="206"/>
      <c r="I41" s="206"/>
      <c r="J41" s="206"/>
      <c r="K41" s="206"/>
      <c r="L41" s="160"/>
      <c r="M41" s="159"/>
      <c r="N41" s="206"/>
      <c r="O41" s="206"/>
      <c r="P41" s="206"/>
      <c r="Q41" s="206"/>
      <c r="R41" s="206"/>
      <c r="S41" s="160"/>
      <c r="T41" s="159"/>
      <c r="U41" s="160"/>
      <c r="V41" s="243">
        <f t="shared" si="2"/>
        <v>0</v>
      </c>
      <c r="W41" s="151"/>
    </row>
    <row r="42" spans="1:23" ht="15" thickBot="1" x14ac:dyDescent="0.35">
      <c r="A42" s="295"/>
      <c r="B42" s="192" t="s">
        <v>79</v>
      </c>
      <c r="C42" s="215"/>
      <c r="D42" s="214"/>
      <c r="E42" s="214"/>
      <c r="F42" s="192"/>
      <c r="G42" s="215"/>
      <c r="H42" s="214"/>
      <c r="I42" s="214"/>
      <c r="J42" s="214"/>
      <c r="K42" s="214"/>
      <c r="L42" s="192"/>
      <c r="M42" s="215"/>
      <c r="N42" s="214"/>
      <c r="O42" s="214"/>
      <c r="P42" s="214"/>
      <c r="Q42" s="214"/>
      <c r="R42" s="214"/>
      <c r="S42" s="192"/>
      <c r="T42" s="215"/>
      <c r="U42" s="192"/>
      <c r="V42" s="244">
        <f t="shared" si="2"/>
        <v>0</v>
      </c>
      <c r="W42" s="151"/>
    </row>
    <row r="43" spans="1:23" x14ac:dyDescent="0.3">
      <c r="A43" s="203"/>
      <c r="B43" s="200" t="s">
        <v>10</v>
      </c>
      <c r="C43" s="203">
        <f>SUM(C32:C33,C36:C37,C40:C41)</f>
        <v>2</v>
      </c>
      <c r="D43" s="202">
        <f t="shared" ref="D43:U43" si="3">SUM(D32:D33,D36:D37,D40:D41)</f>
        <v>0</v>
      </c>
      <c r="E43" s="202">
        <f t="shared" si="3"/>
        <v>2</v>
      </c>
      <c r="F43" s="200">
        <f t="shared" si="3"/>
        <v>0</v>
      </c>
      <c r="G43" s="203">
        <f t="shared" si="3"/>
        <v>1</v>
      </c>
      <c r="H43" s="202">
        <f t="shared" si="3"/>
        <v>1</v>
      </c>
      <c r="I43" s="202">
        <f t="shared" si="3"/>
        <v>0</v>
      </c>
      <c r="J43" s="202">
        <f t="shared" si="3"/>
        <v>1</v>
      </c>
      <c r="K43" s="202">
        <f t="shared" si="3"/>
        <v>9</v>
      </c>
      <c r="L43" s="200">
        <f t="shared" si="3"/>
        <v>1</v>
      </c>
      <c r="M43" s="203">
        <f t="shared" si="3"/>
        <v>182</v>
      </c>
      <c r="N43" s="202">
        <f t="shared" si="3"/>
        <v>202</v>
      </c>
      <c r="O43" s="202">
        <f t="shared" si="3"/>
        <v>2</v>
      </c>
      <c r="P43" s="202">
        <f t="shared" si="3"/>
        <v>0</v>
      </c>
      <c r="Q43" s="202">
        <f t="shared" si="3"/>
        <v>44</v>
      </c>
      <c r="R43" s="202">
        <f t="shared" si="3"/>
        <v>5</v>
      </c>
      <c r="S43" s="200">
        <f t="shared" si="3"/>
        <v>31</v>
      </c>
      <c r="T43" s="203">
        <f t="shared" si="3"/>
        <v>5</v>
      </c>
      <c r="U43" s="200">
        <f t="shared" si="3"/>
        <v>1</v>
      </c>
      <c r="V43" s="204"/>
      <c r="W43" s="151"/>
    </row>
    <row r="44" spans="1:23" ht="15" thickBot="1" x14ac:dyDescent="0.35">
      <c r="A44" s="161"/>
      <c r="B44" s="162" t="s">
        <v>11</v>
      </c>
      <c r="C44" s="298">
        <f>SUM(C43:F43)</f>
        <v>4</v>
      </c>
      <c r="D44" s="284"/>
      <c r="E44" s="284"/>
      <c r="F44" s="299"/>
      <c r="G44" s="298">
        <f>SUM(G43:L43)</f>
        <v>13</v>
      </c>
      <c r="H44" s="284"/>
      <c r="I44" s="284"/>
      <c r="J44" s="284"/>
      <c r="K44" s="284"/>
      <c r="L44" s="299"/>
      <c r="M44" s="298">
        <f>SUM(M43:S43)</f>
        <v>466</v>
      </c>
      <c r="N44" s="284"/>
      <c r="O44" s="284"/>
      <c r="P44" s="284"/>
      <c r="Q44" s="284"/>
      <c r="R44" s="284"/>
      <c r="S44" s="299"/>
      <c r="T44" s="296">
        <f>SUM(T43:U43)</f>
        <v>6</v>
      </c>
      <c r="U44" s="297"/>
      <c r="V44" s="216">
        <f>SUM(C44:U44)</f>
        <v>489</v>
      </c>
      <c r="W44" s="151"/>
    </row>
    <row r="45" spans="1:23" ht="15" thickBot="1" x14ac:dyDescent="0.35">
      <c r="A45" s="221" t="s">
        <v>75</v>
      </c>
      <c r="B45" s="222"/>
      <c r="C45" s="245">
        <v>2</v>
      </c>
      <c r="D45" s="246"/>
      <c r="E45" s="246"/>
      <c r="F45" s="246"/>
      <c r="G45" s="246"/>
      <c r="H45" s="246"/>
      <c r="I45" s="246"/>
      <c r="J45" s="246"/>
      <c r="K45" s="246"/>
      <c r="L45" s="245">
        <v>1</v>
      </c>
      <c r="M45" s="245">
        <v>2</v>
      </c>
      <c r="N45" s="245">
        <v>6</v>
      </c>
      <c r="O45" s="245">
        <v>4</v>
      </c>
      <c r="P45" s="245">
        <v>1</v>
      </c>
      <c r="Q45" s="245">
        <v>11</v>
      </c>
      <c r="R45" s="245">
        <v>1</v>
      </c>
      <c r="S45" s="247"/>
      <c r="U45" s="150" t="s">
        <v>34</v>
      </c>
    </row>
    <row r="46" spans="1:23" x14ac:dyDescent="0.3">
      <c r="A46" s="228"/>
      <c r="B46" s="229"/>
      <c r="U46" s="150" t="s">
        <v>97</v>
      </c>
      <c r="V46" s="150">
        <f>SUM(C45:S45)</f>
        <v>28</v>
      </c>
    </row>
    <row r="47" spans="1:23" x14ac:dyDescent="0.3">
      <c r="B47" s="229"/>
    </row>
    <row r="48" spans="1:23" x14ac:dyDescent="0.3">
      <c r="B48" s="229"/>
    </row>
  </sheetData>
  <mergeCells count="33">
    <mergeCell ref="A31:A34"/>
    <mergeCell ref="A35:A38"/>
    <mergeCell ref="A39:A42"/>
    <mergeCell ref="A3:P3"/>
    <mergeCell ref="C27:U27"/>
    <mergeCell ref="G6:K6"/>
    <mergeCell ref="C6:F6"/>
    <mergeCell ref="M6:Q6"/>
    <mergeCell ref="C29:F29"/>
    <mergeCell ref="G29:K29"/>
    <mergeCell ref="M29:Q29"/>
    <mergeCell ref="T44:U44"/>
    <mergeCell ref="M44:S44"/>
    <mergeCell ref="G44:L44"/>
    <mergeCell ref="C44:F44"/>
    <mergeCell ref="M28:S28"/>
    <mergeCell ref="T28:U28"/>
    <mergeCell ref="V26:V28"/>
    <mergeCell ref="C4:U4"/>
    <mergeCell ref="C21:F21"/>
    <mergeCell ref="G21:L21"/>
    <mergeCell ref="C5:F5"/>
    <mergeCell ref="G5:L5"/>
    <mergeCell ref="M21:S21"/>
    <mergeCell ref="T21:U21"/>
    <mergeCell ref="T5:U5"/>
    <mergeCell ref="M5:S5"/>
    <mergeCell ref="A26:P26"/>
    <mergeCell ref="A8:A11"/>
    <mergeCell ref="A12:A15"/>
    <mergeCell ref="A16:A19"/>
    <mergeCell ref="C28:F28"/>
    <mergeCell ref="G28:L28"/>
  </mergeCells>
  <pageMargins left="0.25" right="0.25" top="0.75" bottom="0.75" header="0.3" footer="0.3"/>
  <pageSetup paperSize="9" scale="4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zoomScale="70" zoomScaleNormal="7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F14" sqref="F14"/>
    </sheetView>
  </sheetViews>
  <sheetFormatPr defaultRowHeight="14.4" x14ac:dyDescent="0.3"/>
  <cols>
    <col min="1" max="1" width="16.6640625" style="150" bestFit="1" customWidth="1"/>
    <col min="2" max="2" width="21.88671875" style="150" bestFit="1" customWidth="1"/>
    <col min="3" max="3" width="14.88671875" style="150" bestFit="1" customWidth="1"/>
    <col min="4" max="4" width="5.33203125" style="150" bestFit="1" customWidth="1"/>
    <col min="5" max="5" width="13.5546875" style="150" bestFit="1" customWidth="1"/>
    <col min="6" max="7" width="14.88671875" style="150" bestFit="1" customWidth="1"/>
    <col min="8" max="8" width="13.5546875" style="150" bestFit="1" customWidth="1"/>
    <col min="9" max="9" width="12.44140625" style="150" bestFit="1" customWidth="1"/>
    <col min="10" max="10" width="5.33203125" style="150" bestFit="1" customWidth="1"/>
    <col min="11" max="11" width="14.88671875" style="150" bestFit="1" customWidth="1"/>
    <col min="12" max="14" width="13.5546875" style="150" bestFit="1" customWidth="1"/>
    <col min="15" max="15" width="12.44140625" style="150" bestFit="1" customWidth="1"/>
    <col min="16" max="18" width="13.5546875" style="150" bestFit="1" customWidth="1"/>
    <col min="19" max="19" width="16.77734375" style="150" bestFit="1" customWidth="1"/>
    <col min="20" max="20" width="16.44140625" style="150" bestFit="1" customWidth="1"/>
    <col min="21" max="21" width="8.88671875" style="151"/>
    <col min="22" max="22" width="12.5546875" style="150" bestFit="1" customWidth="1"/>
    <col min="23" max="16384" width="8.88671875" style="150"/>
  </cols>
  <sheetData>
    <row r="1" spans="1:21" ht="14.4" customHeight="1" x14ac:dyDescent="0.3">
      <c r="A1" s="393" t="s">
        <v>102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154"/>
    </row>
    <row r="2" spans="1:21" ht="15" thickBot="1" x14ac:dyDescent="0.35">
      <c r="A2" s="332" t="s">
        <v>0</v>
      </c>
      <c r="B2" s="206" t="s">
        <v>1</v>
      </c>
      <c r="C2" s="333" t="s">
        <v>2</v>
      </c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283"/>
      <c r="T2" s="156"/>
      <c r="U2" s="152"/>
    </row>
    <row r="3" spans="1:21" x14ac:dyDescent="0.3">
      <c r="A3" s="159"/>
      <c r="B3" s="334"/>
      <c r="C3" s="288" t="s">
        <v>3</v>
      </c>
      <c r="D3" s="286"/>
      <c r="E3" s="286"/>
      <c r="F3" s="286"/>
      <c r="G3" s="286"/>
      <c r="H3" s="286"/>
      <c r="I3" s="286"/>
      <c r="J3" s="287"/>
      <c r="K3" s="288" t="s">
        <v>14</v>
      </c>
      <c r="L3" s="286"/>
      <c r="M3" s="286"/>
      <c r="N3" s="286"/>
      <c r="O3" s="287"/>
      <c r="P3" s="335" t="s">
        <v>15</v>
      </c>
      <c r="Q3" s="288" t="s">
        <v>16</v>
      </c>
      <c r="R3" s="287"/>
      <c r="S3" s="335" t="s">
        <v>17</v>
      </c>
      <c r="T3" s="336"/>
      <c r="U3" s="152"/>
    </row>
    <row r="4" spans="1:21" x14ac:dyDescent="0.3">
      <c r="A4" s="159"/>
      <c r="B4" s="334" t="s">
        <v>37</v>
      </c>
      <c r="C4" s="337">
        <v>1</v>
      </c>
      <c r="D4" s="338"/>
      <c r="E4" s="339" t="s">
        <v>83</v>
      </c>
      <c r="F4" s="338" t="s">
        <v>93</v>
      </c>
      <c r="G4" s="338"/>
      <c r="H4" s="338" t="s">
        <v>94</v>
      </c>
      <c r="I4" s="338"/>
      <c r="J4" s="340" t="s">
        <v>95</v>
      </c>
      <c r="K4" s="337" t="s">
        <v>82</v>
      </c>
      <c r="L4" s="338"/>
      <c r="M4" s="338" t="s">
        <v>83</v>
      </c>
      <c r="N4" s="338"/>
      <c r="O4" s="340" t="s">
        <v>93</v>
      </c>
      <c r="P4" s="341"/>
      <c r="Q4" s="337" t="s">
        <v>82</v>
      </c>
      <c r="R4" s="342"/>
      <c r="S4" s="343"/>
      <c r="T4" s="344"/>
      <c r="U4" s="345"/>
    </row>
    <row r="5" spans="1:21" s="352" customFormat="1" ht="15" thickBot="1" x14ac:dyDescent="0.35">
      <c r="A5" s="346"/>
      <c r="B5" s="347"/>
      <c r="C5" s="169" t="s">
        <v>38</v>
      </c>
      <c r="D5" s="348" t="s">
        <v>39</v>
      </c>
      <c r="E5" s="173" t="s">
        <v>40</v>
      </c>
      <c r="F5" s="173" t="s">
        <v>41</v>
      </c>
      <c r="G5" s="348" t="s">
        <v>42</v>
      </c>
      <c r="H5" s="348" t="s">
        <v>43</v>
      </c>
      <c r="I5" s="348" t="s">
        <v>44</v>
      </c>
      <c r="J5" s="340" t="s">
        <v>45</v>
      </c>
      <c r="K5" s="169" t="s">
        <v>18</v>
      </c>
      <c r="L5" s="348" t="s">
        <v>19</v>
      </c>
      <c r="M5" s="173" t="s">
        <v>23</v>
      </c>
      <c r="N5" s="348" t="s">
        <v>46</v>
      </c>
      <c r="O5" s="176" t="s">
        <v>47</v>
      </c>
      <c r="P5" s="349" t="s">
        <v>24</v>
      </c>
      <c r="Q5" s="169" t="s">
        <v>48</v>
      </c>
      <c r="R5" s="176" t="s">
        <v>49</v>
      </c>
      <c r="S5" s="349" t="s">
        <v>50</v>
      </c>
      <c r="T5" s="350" t="s">
        <v>71</v>
      </c>
      <c r="U5" s="351"/>
    </row>
    <row r="6" spans="1:21" x14ac:dyDescent="0.3">
      <c r="A6" s="293" t="s">
        <v>7</v>
      </c>
      <c r="B6" s="353" t="s">
        <v>4</v>
      </c>
      <c r="C6" s="182">
        <v>8501031.33706294</v>
      </c>
      <c r="D6" s="354" t="s">
        <v>13</v>
      </c>
      <c r="E6" s="354">
        <v>59499573</v>
      </c>
      <c r="F6" s="354" t="s">
        <v>13</v>
      </c>
      <c r="G6" s="354" t="s">
        <v>13</v>
      </c>
      <c r="H6" s="354" t="s">
        <v>13</v>
      </c>
      <c r="I6" s="183" t="s">
        <v>13</v>
      </c>
      <c r="J6" s="355" t="s">
        <v>69</v>
      </c>
      <c r="K6" s="182" t="s">
        <v>13</v>
      </c>
      <c r="L6" s="354">
        <v>5911760</v>
      </c>
      <c r="M6" s="354" t="s">
        <v>13</v>
      </c>
      <c r="N6" s="354" t="s">
        <v>13</v>
      </c>
      <c r="O6" s="183" t="s">
        <v>13</v>
      </c>
      <c r="P6" s="356" t="s">
        <v>13</v>
      </c>
      <c r="Q6" s="182" t="s">
        <v>13</v>
      </c>
      <c r="R6" s="183" t="s">
        <v>13</v>
      </c>
      <c r="S6" s="356" t="s">
        <v>13</v>
      </c>
      <c r="T6" s="184">
        <f>SUM(K6:S6,C6:I6)</f>
        <v>73912364.33706294</v>
      </c>
    </row>
    <row r="7" spans="1:21" x14ac:dyDescent="0.3">
      <c r="A7" s="294"/>
      <c r="B7" s="334" t="s">
        <v>5</v>
      </c>
      <c r="C7" s="189">
        <v>1888100</v>
      </c>
      <c r="D7" s="357" t="s">
        <v>13</v>
      </c>
      <c r="E7" s="357">
        <v>2803795.08</v>
      </c>
      <c r="F7" s="357">
        <v>1951590.8846153801</v>
      </c>
      <c r="G7" s="357">
        <v>1951590.8846153801</v>
      </c>
      <c r="H7" s="357" t="s">
        <v>13</v>
      </c>
      <c r="I7" s="190" t="s">
        <v>13</v>
      </c>
      <c r="J7" s="355"/>
      <c r="K7" s="189">
        <v>5890924.5114285704</v>
      </c>
      <c r="L7" s="357">
        <v>1407369.0649999999</v>
      </c>
      <c r="M7" s="357">
        <v>2225390</v>
      </c>
      <c r="N7" s="357" t="s">
        <v>13</v>
      </c>
      <c r="O7" s="190" t="s">
        <v>13</v>
      </c>
      <c r="P7" s="358">
        <f>650403.55+650403.55+650403.55</f>
        <v>1951210.6500000001</v>
      </c>
      <c r="Q7" s="189">
        <v>688899.375</v>
      </c>
      <c r="R7" s="190">
        <v>688899.375</v>
      </c>
      <c r="S7" s="359" t="s">
        <v>13</v>
      </c>
      <c r="T7" s="191">
        <f t="shared" ref="T7:T17" si="0">SUM(K7:S7,C7:I7)</f>
        <v>21447769.825659331</v>
      </c>
    </row>
    <row r="8" spans="1:21" x14ac:dyDescent="0.3">
      <c r="A8" s="294"/>
      <c r="B8" s="334" t="s">
        <v>6</v>
      </c>
      <c r="C8" s="189">
        <f>40129276.76+286500000</f>
        <v>326629276.75999999</v>
      </c>
      <c r="D8" s="357" t="s">
        <v>13</v>
      </c>
      <c r="E8" s="357">
        <v>42551013.759999998</v>
      </c>
      <c r="F8" s="357">
        <v>208149462.00999999</v>
      </c>
      <c r="G8" s="357">
        <v>189063328.95682299</v>
      </c>
      <c r="H8" s="357">
        <v>72821533.390000001</v>
      </c>
      <c r="I8" s="190">
        <v>3212980.24</v>
      </c>
      <c r="J8" s="355"/>
      <c r="K8" s="189">
        <v>151607634.03</v>
      </c>
      <c r="L8" s="357">
        <v>7654426.25</v>
      </c>
      <c r="M8" s="357">
        <v>28761777.32</v>
      </c>
      <c r="N8" s="357">
        <v>41406195.637142897</v>
      </c>
      <c r="O8" s="190" t="s">
        <v>13</v>
      </c>
      <c r="P8" s="358">
        <f>5468497.41+5468497.41+3316214.91</f>
        <v>14253209.73</v>
      </c>
      <c r="Q8" s="189">
        <v>13366233.23</v>
      </c>
      <c r="R8" s="190">
        <v>13366233.23</v>
      </c>
      <c r="S8" s="359">
        <v>198528018.42857099</v>
      </c>
      <c r="T8" s="191">
        <f t="shared" si="0"/>
        <v>1311371322.972537</v>
      </c>
    </row>
    <row r="9" spans="1:21" ht="15" thickBot="1" x14ac:dyDescent="0.35">
      <c r="A9" s="295"/>
      <c r="B9" s="360" t="s">
        <v>79</v>
      </c>
      <c r="C9" s="197">
        <v>38761550.710000001</v>
      </c>
      <c r="D9" s="361" t="s">
        <v>13</v>
      </c>
      <c r="E9" s="361">
        <v>12285483.07</v>
      </c>
      <c r="F9" s="361">
        <v>1133143.97</v>
      </c>
      <c r="G9" s="361">
        <v>1067397</v>
      </c>
      <c r="H9" s="361" t="s">
        <v>13</v>
      </c>
      <c r="I9" s="198" t="s">
        <v>13</v>
      </c>
      <c r="J9" s="355"/>
      <c r="K9" s="197">
        <v>31407485.140000001</v>
      </c>
      <c r="L9" s="361">
        <v>15917637.5</v>
      </c>
      <c r="M9" s="361">
        <v>10900013.34</v>
      </c>
      <c r="N9" s="361">
        <v>1293015.43</v>
      </c>
      <c r="O9" s="198" t="s">
        <v>13</v>
      </c>
      <c r="P9" s="362">
        <f>5187879.91+5187879.91+5187879.91</f>
        <v>15563639.73</v>
      </c>
      <c r="Q9" s="197">
        <v>8583106.3200000003</v>
      </c>
      <c r="R9" s="198">
        <v>8583106.3200000003</v>
      </c>
      <c r="S9" s="363"/>
      <c r="T9" s="199">
        <f t="shared" si="0"/>
        <v>145495578.53</v>
      </c>
    </row>
    <row r="10" spans="1:21" x14ac:dyDescent="0.3">
      <c r="A10" s="294" t="s">
        <v>8</v>
      </c>
      <c r="B10" s="364" t="s">
        <v>4</v>
      </c>
      <c r="C10" s="220" t="s">
        <v>13</v>
      </c>
      <c r="D10" s="218"/>
      <c r="E10" s="218"/>
      <c r="F10" s="218"/>
      <c r="G10" s="218"/>
      <c r="H10" s="218"/>
      <c r="I10" s="218"/>
      <c r="J10" s="365"/>
      <c r="K10" s="220" t="s">
        <v>13</v>
      </c>
      <c r="L10" s="218"/>
      <c r="M10" s="218"/>
      <c r="N10" s="218"/>
      <c r="O10" s="90">
        <v>2188653.9</v>
      </c>
      <c r="P10" s="366"/>
      <c r="Q10" s="220"/>
      <c r="R10" s="219"/>
      <c r="S10" s="366"/>
      <c r="T10" s="367">
        <f t="shared" si="0"/>
        <v>2188653.9</v>
      </c>
    </row>
    <row r="11" spans="1:21" x14ac:dyDescent="0.3">
      <c r="A11" s="294"/>
      <c r="B11" s="334" t="s">
        <v>5</v>
      </c>
      <c r="C11" s="189" t="s">
        <v>13</v>
      </c>
      <c r="D11" s="357"/>
      <c r="E11" s="357"/>
      <c r="F11" s="357"/>
      <c r="G11" s="357"/>
      <c r="H11" s="357"/>
      <c r="I11" s="357"/>
      <c r="J11" s="365"/>
      <c r="K11" s="189" t="s">
        <v>13</v>
      </c>
      <c r="L11" s="357"/>
      <c r="M11" s="357"/>
      <c r="N11" s="357"/>
      <c r="O11" s="190" t="s">
        <v>13</v>
      </c>
      <c r="P11" s="359"/>
      <c r="Q11" s="189"/>
      <c r="R11" s="190"/>
      <c r="S11" s="359"/>
      <c r="T11" s="191">
        <f t="shared" si="0"/>
        <v>0</v>
      </c>
    </row>
    <row r="12" spans="1:21" x14ac:dyDescent="0.3">
      <c r="A12" s="294"/>
      <c r="B12" s="334" t="s">
        <v>6</v>
      </c>
      <c r="C12" s="48">
        <v>46277152.5</v>
      </c>
      <c r="D12" s="357"/>
      <c r="E12" s="357"/>
      <c r="F12" s="357"/>
      <c r="G12" s="357"/>
      <c r="H12" s="357"/>
      <c r="I12" s="357"/>
      <c r="J12" s="365"/>
      <c r="K12" s="189" t="s">
        <v>13</v>
      </c>
      <c r="L12" s="357"/>
      <c r="M12" s="357"/>
      <c r="N12" s="357"/>
      <c r="O12" s="190" t="s">
        <v>13</v>
      </c>
      <c r="P12" s="359"/>
      <c r="Q12" s="189"/>
      <c r="R12" s="190"/>
      <c r="S12" s="359"/>
      <c r="T12" s="191">
        <f t="shared" si="0"/>
        <v>46277152.5</v>
      </c>
    </row>
    <row r="13" spans="1:21" ht="15" thickBot="1" x14ac:dyDescent="0.35">
      <c r="A13" s="294"/>
      <c r="B13" s="368" t="s">
        <v>79</v>
      </c>
      <c r="C13" s="88"/>
      <c r="D13" s="369"/>
      <c r="E13" s="369"/>
      <c r="F13" s="369"/>
      <c r="G13" s="369"/>
      <c r="H13" s="369"/>
      <c r="I13" s="369"/>
      <c r="J13" s="365"/>
      <c r="K13" s="370">
        <v>4024125</v>
      </c>
      <c r="L13" s="369"/>
      <c r="M13" s="369"/>
      <c r="N13" s="369"/>
      <c r="O13" s="371">
        <v>1179946.25</v>
      </c>
      <c r="P13" s="372"/>
      <c r="Q13" s="370"/>
      <c r="R13" s="371"/>
      <c r="S13" s="372"/>
      <c r="T13" s="373">
        <f t="shared" si="0"/>
        <v>5204071.25</v>
      </c>
    </row>
    <row r="14" spans="1:21" x14ac:dyDescent="0.3">
      <c r="A14" s="293" t="s">
        <v>9</v>
      </c>
      <c r="B14" s="353" t="s">
        <v>4</v>
      </c>
      <c r="C14" s="182"/>
      <c r="D14" s="354"/>
      <c r="E14" s="354"/>
      <c r="F14" s="354"/>
      <c r="G14" s="354"/>
      <c r="H14" s="354"/>
      <c r="I14" s="183"/>
      <c r="J14" s="355"/>
      <c r="K14" s="182"/>
      <c r="L14" s="354"/>
      <c r="M14" s="354"/>
      <c r="N14" s="354"/>
      <c r="O14" s="183"/>
      <c r="P14" s="356"/>
      <c r="Q14" s="182"/>
      <c r="R14" s="183"/>
      <c r="S14" s="356"/>
      <c r="T14" s="184">
        <f t="shared" si="0"/>
        <v>0</v>
      </c>
    </row>
    <row r="15" spans="1:21" x14ac:dyDescent="0.3">
      <c r="A15" s="294"/>
      <c r="B15" s="334" t="s">
        <v>5</v>
      </c>
      <c r="C15" s="189"/>
      <c r="D15" s="357"/>
      <c r="E15" s="357"/>
      <c r="F15" s="357"/>
      <c r="G15" s="357"/>
      <c r="H15" s="357"/>
      <c r="I15" s="190"/>
      <c r="J15" s="355"/>
      <c r="K15" s="189"/>
      <c r="L15" s="357"/>
      <c r="M15" s="357"/>
      <c r="N15" s="357"/>
      <c r="O15" s="190"/>
      <c r="P15" s="359"/>
      <c r="Q15" s="189"/>
      <c r="R15" s="190"/>
      <c r="S15" s="359"/>
      <c r="T15" s="191">
        <f t="shared" si="0"/>
        <v>0</v>
      </c>
    </row>
    <row r="16" spans="1:21" x14ac:dyDescent="0.3">
      <c r="A16" s="294"/>
      <c r="B16" s="334" t="s">
        <v>6</v>
      </c>
      <c r="C16" s="189"/>
      <c r="D16" s="357"/>
      <c r="E16" s="357"/>
      <c r="F16" s="357"/>
      <c r="G16" s="357"/>
      <c r="H16" s="357"/>
      <c r="I16" s="190"/>
      <c r="J16" s="355"/>
      <c r="K16" s="189"/>
      <c r="L16" s="357"/>
      <c r="M16" s="357"/>
      <c r="N16" s="357"/>
      <c r="O16" s="190"/>
      <c r="P16" s="359"/>
      <c r="Q16" s="189"/>
      <c r="R16" s="190"/>
      <c r="S16" s="359"/>
      <c r="T16" s="191">
        <f t="shared" si="0"/>
        <v>0</v>
      </c>
    </row>
    <row r="17" spans="1:21" ht="15" thickBot="1" x14ac:dyDescent="0.35">
      <c r="A17" s="295"/>
      <c r="B17" s="360" t="s">
        <v>79</v>
      </c>
      <c r="C17" s="197"/>
      <c r="D17" s="361"/>
      <c r="E17" s="361"/>
      <c r="F17" s="361"/>
      <c r="G17" s="361"/>
      <c r="H17" s="361"/>
      <c r="I17" s="198"/>
      <c r="J17" s="355"/>
      <c r="K17" s="197"/>
      <c r="L17" s="361"/>
      <c r="M17" s="361"/>
      <c r="N17" s="361"/>
      <c r="O17" s="198"/>
      <c r="P17" s="363"/>
      <c r="Q17" s="197"/>
      <c r="R17" s="198"/>
      <c r="S17" s="363"/>
      <c r="T17" s="199">
        <f t="shared" si="0"/>
        <v>0</v>
      </c>
    </row>
    <row r="18" spans="1:21" x14ac:dyDescent="0.3">
      <c r="A18" s="203"/>
      <c r="B18" s="364" t="s">
        <v>10</v>
      </c>
      <c r="C18" s="220">
        <f>SUM(C7:C8,C11:C12,C15:C16)</f>
        <v>374794529.25999999</v>
      </c>
      <c r="D18" s="218">
        <f t="shared" ref="D18:I18" si="1">SUM(D7:D8,D11:D12,D15:D16)</f>
        <v>0</v>
      </c>
      <c r="E18" s="218">
        <f t="shared" si="1"/>
        <v>45354808.839999996</v>
      </c>
      <c r="F18" s="218">
        <f t="shared" si="1"/>
        <v>210101052.89461538</v>
      </c>
      <c r="G18" s="218">
        <f t="shared" si="1"/>
        <v>191014919.84143838</v>
      </c>
      <c r="H18" s="218">
        <f t="shared" si="1"/>
        <v>72821533.390000001</v>
      </c>
      <c r="I18" s="218">
        <f t="shared" si="1"/>
        <v>3212980.24</v>
      </c>
      <c r="J18" s="365"/>
      <c r="K18" s="220">
        <f>SUM(K7:K8,K11:K12,K15:K16)</f>
        <v>157498558.54142857</v>
      </c>
      <c r="L18" s="218">
        <f t="shared" ref="L18:S18" si="2">SUM(L7:L8,L11:L12,L15:L16)</f>
        <v>9061795.3149999995</v>
      </c>
      <c r="M18" s="218">
        <f t="shared" si="2"/>
        <v>30987167.32</v>
      </c>
      <c r="N18" s="218">
        <f t="shared" si="2"/>
        <v>41406195.637142897</v>
      </c>
      <c r="O18" s="219">
        <f t="shared" si="2"/>
        <v>0</v>
      </c>
      <c r="P18" s="366">
        <f t="shared" si="2"/>
        <v>16204420.380000001</v>
      </c>
      <c r="Q18" s="220">
        <f t="shared" si="2"/>
        <v>14055132.605</v>
      </c>
      <c r="R18" s="219">
        <f t="shared" si="2"/>
        <v>14055132.605</v>
      </c>
      <c r="S18" s="366">
        <f t="shared" si="2"/>
        <v>198528018.42857099</v>
      </c>
      <c r="T18" s="367"/>
    </row>
    <row r="19" spans="1:21" ht="15" thickBot="1" x14ac:dyDescent="0.35">
      <c r="A19" s="215"/>
      <c r="B19" s="360" t="s">
        <v>11</v>
      </c>
      <c r="C19" s="395">
        <f>SUM(C18:I18)</f>
        <v>897299824.46605372</v>
      </c>
      <c r="D19" s="396"/>
      <c r="E19" s="396"/>
      <c r="F19" s="396"/>
      <c r="G19" s="396"/>
      <c r="H19" s="396"/>
      <c r="I19" s="330"/>
      <c r="J19" s="397"/>
      <c r="K19" s="395">
        <f>SUM(K18:O18)</f>
        <v>238953716.81357145</v>
      </c>
      <c r="L19" s="396"/>
      <c r="M19" s="396"/>
      <c r="N19" s="396"/>
      <c r="O19" s="398"/>
      <c r="P19" s="363">
        <f>SUM(P18)</f>
        <v>16204420.380000001</v>
      </c>
      <c r="Q19" s="395">
        <f>SUM(Q18:R18)</f>
        <v>28110265.210000001</v>
      </c>
      <c r="R19" s="398"/>
      <c r="S19" s="363">
        <f>SUM(S18)</f>
        <v>198528018.42857099</v>
      </c>
      <c r="T19" s="199">
        <f>SUM(K19:S19,C19)</f>
        <v>1379096245.2981961</v>
      </c>
    </row>
    <row r="20" spans="1:21" ht="15" thickBot="1" x14ac:dyDescent="0.35">
      <c r="A20" s="374" t="s">
        <v>75</v>
      </c>
      <c r="B20" s="246" t="s">
        <v>92</v>
      </c>
      <c r="C20" s="375">
        <v>0</v>
      </c>
      <c r="D20" s="376"/>
      <c r="E20" s="375">
        <v>500000</v>
      </c>
      <c r="F20" s="375">
        <v>60250000</v>
      </c>
      <c r="G20" s="376"/>
      <c r="H20" s="376"/>
      <c r="I20" s="376"/>
      <c r="J20" s="377"/>
      <c r="K20" s="375">
        <v>336385567</v>
      </c>
      <c r="L20" s="376"/>
      <c r="M20" s="375">
        <v>39550000</v>
      </c>
      <c r="N20" s="376"/>
      <c r="O20" s="376"/>
      <c r="P20" s="376"/>
      <c r="Q20" s="375">
        <v>23800000</v>
      </c>
      <c r="R20" s="378"/>
      <c r="S20" s="227" t="s">
        <v>96</v>
      </c>
      <c r="T20" s="227">
        <f>SUM(C20:R20)</f>
        <v>460485567</v>
      </c>
    </row>
    <row r="21" spans="1:21" ht="14.4" customHeight="1" thickBot="1" x14ac:dyDescent="0.35"/>
    <row r="22" spans="1:21" ht="14.4" customHeight="1" x14ac:dyDescent="0.3">
      <c r="A22" s="276" t="s">
        <v>36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8"/>
    </row>
    <row r="23" spans="1:21" ht="29.4" thickBot="1" x14ac:dyDescent="0.35">
      <c r="A23" s="332" t="s">
        <v>0</v>
      </c>
      <c r="B23" s="206" t="s">
        <v>1</v>
      </c>
      <c r="C23" s="333" t="s">
        <v>2</v>
      </c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283"/>
      <c r="T23" s="156"/>
      <c r="U23" s="152"/>
    </row>
    <row r="24" spans="1:21" x14ac:dyDescent="0.3">
      <c r="A24" s="159"/>
      <c r="B24" s="334"/>
      <c r="C24" s="288" t="s">
        <v>3</v>
      </c>
      <c r="D24" s="286"/>
      <c r="E24" s="286"/>
      <c r="F24" s="286"/>
      <c r="G24" s="286"/>
      <c r="H24" s="286"/>
      <c r="I24" s="286"/>
      <c r="J24" s="287"/>
      <c r="K24" s="288" t="s">
        <v>14</v>
      </c>
      <c r="L24" s="286"/>
      <c r="M24" s="286"/>
      <c r="N24" s="286"/>
      <c r="O24" s="287"/>
      <c r="P24" s="335" t="s">
        <v>15</v>
      </c>
      <c r="Q24" s="288" t="s">
        <v>16</v>
      </c>
      <c r="R24" s="287"/>
      <c r="S24" s="335" t="s">
        <v>17</v>
      </c>
      <c r="T24" s="336" t="s">
        <v>33</v>
      </c>
      <c r="U24" s="152"/>
    </row>
    <row r="25" spans="1:21" x14ac:dyDescent="0.3">
      <c r="A25" s="159"/>
      <c r="B25" s="334" t="s">
        <v>37</v>
      </c>
      <c r="C25" s="379">
        <v>43101</v>
      </c>
      <c r="D25" s="380"/>
      <c r="E25" s="381">
        <v>43132</v>
      </c>
      <c r="F25" s="382">
        <v>43160</v>
      </c>
      <c r="G25" s="380"/>
      <c r="H25" s="382">
        <v>43191</v>
      </c>
      <c r="I25" s="380"/>
      <c r="J25" s="383">
        <v>43221</v>
      </c>
      <c r="K25" s="379">
        <v>43102</v>
      </c>
      <c r="L25" s="380"/>
      <c r="M25" s="382">
        <v>43133</v>
      </c>
      <c r="N25" s="380"/>
      <c r="O25" s="383">
        <v>43161</v>
      </c>
      <c r="P25" s="343"/>
      <c r="Q25" s="379">
        <v>43104</v>
      </c>
      <c r="R25" s="384"/>
      <c r="S25" s="343"/>
      <c r="T25" s="344"/>
      <c r="U25" s="152"/>
    </row>
    <row r="26" spans="1:21" s="386" customFormat="1" ht="15" thickBot="1" x14ac:dyDescent="0.35">
      <c r="A26" s="346"/>
      <c r="B26" s="347"/>
      <c r="C26" s="169" t="s">
        <v>38</v>
      </c>
      <c r="D26" s="348" t="s">
        <v>39</v>
      </c>
      <c r="E26" s="173" t="s">
        <v>40</v>
      </c>
      <c r="F26" s="173" t="s">
        <v>41</v>
      </c>
      <c r="G26" s="348" t="s">
        <v>42</v>
      </c>
      <c r="H26" s="348" t="s">
        <v>43</v>
      </c>
      <c r="I26" s="348" t="s">
        <v>44</v>
      </c>
      <c r="J26" s="176" t="s">
        <v>45</v>
      </c>
      <c r="K26" s="169" t="s">
        <v>18</v>
      </c>
      <c r="L26" s="348" t="s">
        <v>19</v>
      </c>
      <c r="M26" s="173" t="s">
        <v>23</v>
      </c>
      <c r="N26" s="348" t="s">
        <v>46</v>
      </c>
      <c r="O26" s="176" t="s">
        <v>47</v>
      </c>
      <c r="P26" s="349" t="s">
        <v>24</v>
      </c>
      <c r="Q26" s="169" t="s">
        <v>48</v>
      </c>
      <c r="R26" s="176" t="s">
        <v>49</v>
      </c>
      <c r="S26" s="349" t="s">
        <v>50</v>
      </c>
      <c r="T26" s="350"/>
      <c r="U26" s="385"/>
    </row>
    <row r="27" spans="1:21" x14ac:dyDescent="0.3">
      <c r="A27" s="293" t="s">
        <v>7</v>
      </c>
      <c r="B27" s="353" t="s">
        <v>4</v>
      </c>
      <c r="C27" s="211">
        <v>4</v>
      </c>
      <c r="D27" s="153" t="s">
        <v>13</v>
      </c>
      <c r="E27" s="153">
        <v>21</v>
      </c>
      <c r="F27" s="153" t="s">
        <v>13</v>
      </c>
      <c r="G27" s="153" t="s">
        <v>13</v>
      </c>
      <c r="H27" s="153" t="s">
        <v>13</v>
      </c>
      <c r="I27" s="153" t="s">
        <v>13</v>
      </c>
      <c r="J27" s="154" t="s">
        <v>13</v>
      </c>
      <c r="K27" s="211" t="s">
        <v>13</v>
      </c>
      <c r="L27" s="153">
        <v>1</v>
      </c>
      <c r="M27" s="153" t="s">
        <v>13</v>
      </c>
      <c r="N27" s="153" t="s">
        <v>13</v>
      </c>
      <c r="O27" s="154" t="s">
        <v>13</v>
      </c>
      <c r="P27" s="242" t="s">
        <v>13</v>
      </c>
      <c r="Q27" s="211" t="s">
        <v>13</v>
      </c>
      <c r="R27" s="154" t="s">
        <v>13</v>
      </c>
      <c r="S27" s="242" t="s">
        <v>13</v>
      </c>
      <c r="T27" s="212">
        <f>SUM(C27:S27)</f>
        <v>26</v>
      </c>
    </row>
    <row r="28" spans="1:21" x14ac:dyDescent="0.3">
      <c r="A28" s="294"/>
      <c r="B28" s="334" t="s">
        <v>5</v>
      </c>
      <c r="C28" s="159">
        <v>1</v>
      </c>
      <c r="D28" s="206" t="s">
        <v>13</v>
      </c>
      <c r="E28" s="206">
        <v>4</v>
      </c>
      <c r="F28" s="206">
        <v>5</v>
      </c>
      <c r="G28" s="206">
        <v>5</v>
      </c>
      <c r="H28" s="206" t="s">
        <v>13</v>
      </c>
      <c r="I28" s="206" t="s">
        <v>13</v>
      </c>
      <c r="J28" s="160" t="s">
        <v>13</v>
      </c>
      <c r="K28" s="159">
        <v>4</v>
      </c>
      <c r="L28" s="206">
        <v>1</v>
      </c>
      <c r="M28" s="206">
        <v>1</v>
      </c>
      <c r="N28" s="206" t="s">
        <v>13</v>
      </c>
      <c r="O28" s="160" t="s">
        <v>13</v>
      </c>
      <c r="P28" s="243">
        <f>2+2+2</f>
        <v>6</v>
      </c>
      <c r="Q28" s="159">
        <v>2</v>
      </c>
      <c r="R28" s="160">
        <v>2</v>
      </c>
      <c r="S28" s="243" t="s">
        <v>13</v>
      </c>
      <c r="T28" s="207">
        <f>SUM(C28:S28)</f>
        <v>31</v>
      </c>
    </row>
    <row r="29" spans="1:21" x14ac:dyDescent="0.3">
      <c r="A29" s="294"/>
      <c r="B29" s="334" t="s">
        <v>6</v>
      </c>
      <c r="C29" s="159">
        <f>10+1</f>
        <v>11</v>
      </c>
      <c r="D29" s="206" t="s">
        <v>13</v>
      </c>
      <c r="E29" s="206">
        <v>16</v>
      </c>
      <c r="F29" s="206">
        <v>166</v>
      </c>
      <c r="G29" s="206">
        <v>156</v>
      </c>
      <c r="H29" s="206">
        <v>4</v>
      </c>
      <c r="I29" s="206">
        <v>1</v>
      </c>
      <c r="J29" s="160" t="s">
        <v>13</v>
      </c>
      <c r="K29" s="159">
        <v>8</v>
      </c>
      <c r="L29" s="206">
        <v>2</v>
      </c>
      <c r="M29" s="206">
        <v>11</v>
      </c>
      <c r="N29" s="206">
        <v>5</v>
      </c>
      <c r="O29" s="160" t="s">
        <v>13</v>
      </c>
      <c r="P29" s="243">
        <f>10+10+8</f>
        <v>28</v>
      </c>
      <c r="Q29" s="159">
        <v>11</v>
      </c>
      <c r="R29" s="160">
        <v>11</v>
      </c>
      <c r="S29" s="243">
        <v>6</v>
      </c>
      <c r="T29" s="207">
        <f>SUM(C29:S29)</f>
        <v>436</v>
      </c>
    </row>
    <row r="30" spans="1:21" ht="15" thickBot="1" x14ac:dyDescent="0.35">
      <c r="A30" s="295"/>
      <c r="B30" s="360" t="s">
        <v>79</v>
      </c>
      <c r="C30" s="215">
        <v>8</v>
      </c>
      <c r="D30" s="214" t="s">
        <v>13</v>
      </c>
      <c r="E30" s="214">
        <v>6</v>
      </c>
      <c r="F30" s="214">
        <v>6</v>
      </c>
      <c r="G30" s="214">
        <v>6</v>
      </c>
      <c r="H30" s="214" t="s">
        <v>13</v>
      </c>
      <c r="I30" s="214" t="s">
        <v>13</v>
      </c>
      <c r="J30" s="192"/>
      <c r="K30" s="215">
        <v>9</v>
      </c>
      <c r="L30" s="214">
        <v>3</v>
      </c>
      <c r="M30" s="214">
        <v>9</v>
      </c>
      <c r="N30" s="214">
        <v>1</v>
      </c>
      <c r="O30" s="192" t="s">
        <v>13</v>
      </c>
      <c r="P30" s="244">
        <f>10+10+10</f>
        <v>30</v>
      </c>
      <c r="Q30" s="215">
        <v>4</v>
      </c>
      <c r="R30" s="192">
        <v>4</v>
      </c>
      <c r="S30" s="244"/>
      <c r="T30" s="216">
        <f t="shared" ref="T30:T38" si="3">SUM(C30:S30)</f>
        <v>86</v>
      </c>
    </row>
    <row r="31" spans="1:21" x14ac:dyDescent="0.3">
      <c r="A31" s="294" t="s">
        <v>8</v>
      </c>
      <c r="B31" s="364" t="s">
        <v>4</v>
      </c>
      <c r="C31" s="203" t="s">
        <v>13</v>
      </c>
      <c r="D31" s="202"/>
      <c r="E31" s="202"/>
      <c r="F31" s="202"/>
      <c r="G31" s="202"/>
      <c r="H31" s="202"/>
      <c r="I31" s="202"/>
      <c r="J31" s="200"/>
      <c r="K31" s="203" t="s">
        <v>13</v>
      </c>
      <c r="L31" s="202"/>
      <c r="M31" s="202"/>
      <c r="N31" s="202"/>
      <c r="O31" s="200">
        <v>2</v>
      </c>
      <c r="P31" s="387"/>
      <c r="Q31" s="203"/>
      <c r="R31" s="200"/>
      <c r="S31" s="387"/>
      <c r="T31" s="204">
        <f t="shared" si="3"/>
        <v>2</v>
      </c>
    </row>
    <row r="32" spans="1:21" x14ac:dyDescent="0.3">
      <c r="A32" s="294"/>
      <c r="B32" s="334" t="s">
        <v>5</v>
      </c>
      <c r="C32" s="159" t="s">
        <v>13</v>
      </c>
      <c r="D32" s="206"/>
      <c r="E32" s="206"/>
      <c r="F32" s="206"/>
      <c r="G32" s="206"/>
      <c r="H32" s="206"/>
      <c r="I32" s="206"/>
      <c r="J32" s="160"/>
      <c r="K32" s="159" t="s">
        <v>13</v>
      </c>
      <c r="L32" s="206"/>
      <c r="M32" s="206"/>
      <c r="N32" s="206"/>
      <c r="O32" s="160" t="s">
        <v>13</v>
      </c>
      <c r="P32" s="243"/>
      <c r="Q32" s="159"/>
      <c r="R32" s="160"/>
      <c r="S32" s="243"/>
      <c r="T32" s="207">
        <f t="shared" si="3"/>
        <v>0</v>
      </c>
    </row>
    <row r="33" spans="1:20" x14ac:dyDescent="0.3">
      <c r="A33" s="294"/>
      <c r="B33" s="334" t="s">
        <v>6</v>
      </c>
      <c r="C33" s="159">
        <v>4</v>
      </c>
      <c r="D33" s="206"/>
      <c r="E33" s="206"/>
      <c r="F33" s="206"/>
      <c r="G33" s="206"/>
      <c r="H33" s="206"/>
      <c r="I33" s="206"/>
      <c r="J33" s="160"/>
      <c r="K33" s="159" t="s">
        <v>13</v>
      </c>
      <c r="L33" s="206"/>
      <c r="M33" s="206"/>
      <c r="N33" s="206"/>
      <c r="O33" s="160" t="s">
        <v>13</v>
      </c>
      <c r="P33" s="243"/>
      <c r="Q33" s="159"/>
      <c r="R33" s="160"/>
      <c r="S33" s="243"/>
      <c r="T33" s="207">
        <f t="shared" si="3"/>
        <v>4</v>
      </c>
    </row>
    <row r="34" spans="1:20" ht="15" thickBot="1" x14ac:dyDescent="0.35">
      <c r="A34" s="294"/>
      <c r="B34" s="368" t="s">
        <v>79</v>
      </c>
      <c r="C34" s="161"/>
      <c r="D34" s="208"/>
      <c r="E34" s="208"/>
      <c r="F34" s="208"/>
      <c r="G34" s="208"/>
      <c r="H34" s="208"/>
      <c r="I34" s="208"/>
      <c r="J34" s="162"/>
      <c r="K34" s="161">
        <v>1</v>
      </c>
      <c r="L34" s="208"/>
      <c r="M34" s="208"/>
      <c r="N34" s="208"/>
      <c r="O34" s="162">
        <v>1</v>
      </c>
      <c r="P34" s="388"/>
      <c r="Q34" s="161"/>
      <c r="R34" s="162"/>
      <c r="S34" s="388"/>
      <c r="T34" s="209">
        <f t="shared" si="3"/>
        <v>2</v>
      </c>
    </row>
    <row r="35" spans="1:20" x14ac:dyDescent="0.3">
      <c r="A35" s="293" t="s">
        <v>9</v>
      </c>
      <c r="B35" s="353" t="s">
        <v>4</v>
      </c>
      <c r="C35" s="211"/>
      <c r="D35" s="153"/>
      <c r="E35" s="153"/>
      <c r="F35" s="153"/>
      <c r="G35" s="153"/>
      <c r="H35" s="153"/>
      <c r="I35" s="153"/>
      <c r="J35" s="154"/>
      <c r="K35" s="211"/>
      <c r="L35" s="153"/>
      <c r="M35" s="153"/>
      <c r="N35" s="153"/>
      <c r="O35" s="154"/>
      <c r="P35" s="242"/>
      <c r="Q35" s="211"/>
      <c r="R35" s="154"/>
      <c r="S35" s="242"/>
      <c r="T35" s="212">
        <f t="shared" si="3"/>
        <v>0</v>
      </c>
    </row>
    <row r="36" spans="1:20" x14ac:dyDescent="0.3">
      <c r="A36" s="294"/>
      <c r="B36" s="334" t="s">
        <v>5</v>
      </c>
      <c r="C36" s="159"/>
      <c r="D36" s="206"/>
      <c r="E36" s="206"/>
      <c r="F36" s="206"/>
      <c r="G36" s="206"/>
      <c r="H36" s="206"/>
      <c r="I36" s="206"/>
      <c r="J36" s="160"/>
      <c r="K36" s="159"/>
      <c r="L36" s="206"/>
      <c r="M36" s="206"/>
      <c r="N36" s="206"/>
      <c r="O36" s="160"/>
      <c r="P36" s="243"/>
      <c r="Q36" s="159"/>
      <c r="R36" s="160"/>
      <c r="S36" s="243"/>
      <c r="T36" s="207">
        <f t="shared" si="3"/>
        <v>0</v>
      </c>
    </row>
    <row r="37" spans="1:20" x14ac:dyDescent="0.3">
      <c r="A37" s="294"/>
      <c r="B37" s="334" t="s">
        <v>6</v>
      </c>
      <c r="C37" s="159"/>
      <c r="D37" s="206"/>
      <c r="E37" s="206"/>
      <c r="F37" s="206"/>
      <c r="G37" s="206"/>
      <c r="H37" s="206"/>
      <c r="I37" s="206"/>
      <c r="J37" s="160"/>
      <c r="K37" s="159"/>
      <c r="L37" s="206"/>
      <c r="M37" s="206"/>
      <c r="N37" s="206"/>
      <c r="O37" s="160"/>
      <c r="P37" s="243"/>
      <c r="Q37" s="159"/>
      <c r="R37" s="160"/>
      <c r="S37" s="243"/>
      <c r="T37" s="207">
        <f t="shared" si="3"/>
        <v>0</v>
      </c>
    </row>
    <row r="38" spans="1:20" ht="15" thickBot="1" x14ac:dyDescent="0.35">
      <c r="A38" s="295"/>
      <c r="B38" s="360" t="s">
        <v>79</v>
      </c>
      <c r="C38" s="215"/>
      <c r="D38" s="214"/>
      <c r="E38" s="214"/>
      <c r="F38" s="214"/>
      <c r="G38" s="214"/>
      <c r="H38" s="214"/>
      <c r="I38" s="214"/>
      <c r="J38" s="192"/>
      <c r="K38" s="215"/>
      <c r="L38" s="214"/>
      <c r="M38" s="214"/>
      <c r="N38" s="214"/>
      <c r="O38" s="192"/>
      <c r="P38" s="244"/>
      <c r="Q38" s="215"/>
      <c r="R38" s="192"/>
      <c r="S38" s="244"/>
      <c r="T38" s="216">
        <f t="shared" si="3"/>
        <v>0</v>
      </c>
    </row>
    <row r="39" spans="1:20" x14ac:dyDescent="0.3">
      <c r="A39" s="203"/>
      <c r="B39" s="364" t="s">
        <v>10</v>
      </c>
      <c r="C39" s="203">
        <f>SUM(C28:C29,C32:C33,C36:C37)</f>
        <v>16</v>
      </c>
      <c r="D39" s="202">
        <f t="shared" ref="D39:S39" si="4">SUM(D28:D29,D32:D33,D36:D37)</f>
        <v>0</v>
      </c>
      <c r="E39" s="202">
        <f t="shared" si="4"/>
        <v>20</v>
      </c>
      <c r="F39" s="202">
        <f t="shared" si="4"/>
        <v>171</v>
      </c>
      <c r="G39" s="202">
        <f t="shared" si="4"/>
        <v>161</v>
      </c>
      <c r="H39" s="202">
        <f t="shared" si="4"/>
        <v>4</v>
      </c>
      <c r="I39" s="202">
        <f t="shared" si="4"/>
        <v>1</v>
      </c>
      <c r="J39" s="200">
        <f t="shared" si="4"/>
        <v>0</v>
      </c>
      <c r="K39" s="203">
        <f t="shared" si="4"/>
        <v>12</v>
      </c>
      <c r="L39" s="202">
        <f t="shared" si="4"/>
        <v>3</v>
      </c>
      <c r="M39" s="202">
        <f t="shared" si="4"/>
        <v>12</v>
      </c>
      <c r="N39" s="202">
        <f t="shared" si="4"/>
        <v>5</v>
      </c>
      <c r="O39" s="200">
        <f t="shared" si="4"/>
        <v>0</v>
      </c>
      <c r="P39" s="387">
        <f t="shared" si="4"/>
        <v>34</v>
      </c>
      <c r="Q39" s="203">
        <f t="shared" si="4"/>
        <v>13</v>
      </c>
      <c r="R39" s="200">
        <f t="shared" si="4"/>
        <v>13</v>
      </c>
      <c r="S39" s="387">
        <f t="shared" si="4"/>
        <v>6</v>
      </c>
      <c r="T39" s="204"/>
    </row>
    <row r="40" spans="1:20" ht="15" thickBot="1" x14ac:dyDescent="0.35">
      <c r="A40" s="161"/>
      <c r="B40" s="368" t="s">
        <v>11</v>
      </c>
      <c r="C40" s="389">
        <f>SUM(C39:J39)</f>
        <v>373</v>
      </c>
      <c r="D40" s="300"/>
      <c r="E40" s="300"/>
      <c r="F40" s="300"/>
      <c r="G40" s="300"/>
      <c r="H40" s="300"/>
      <c r="I40" s="300"/>
      <c r="J40" s="390"/>
      <c r="K40" s="389">
        <f>SUM(K39:O39)</f>
        <v>32</v>
      </c>
      <c r="L40" s="300"/>
      <c r="M40" s="300"/>
      <c r="N40" s="300"/>
      <c r="O40" s="390"/>
      <c r="P40" s="391">
        <f>SUM(P39)</f>
        <v>34</v>
      </c>
      <c r="Q40" s="389">
        <f>SUM(Q39:R39)</f>
        <v>26</v>
      </c>
      <c r="R40" s="390"/>
      <c r="S40" s="392">
        <f>SUM(S39)</f>
        <v>6</v>
      </c>
      <c r="T40" s="216">
        <f>SUM(C40:S40)</f>
        <v>471</v>
      </c>
    </row>
    <row r="41" spans="1:20" ht="15" thickBot="1" x14ac:dyDescent="0.35">
      <c r="A41" s="374" t="s">
        <v>75</v>
      </c>
      <c r="B41" s="246"/>
      <c r="C41" s="245" t="s">
        <v>13</v>
      </c>
      <c r="D41" s="246"/>
      <c r="E41" s="245">
        <v>1</v>
      </c>
      <c r="F41" s="245">
        <v>3</v>
      </c>
      <c r="G41" s="246"/>
      <c r="H41" s="246"/>
      <c r="I41" s="246"/>
      <c r="J41" s="246"/>
      <c r="K41" s="245">
        <v>16</v>
      </c>
      <c r="L41" s="246"/>
      <c r="M41" s="245">
        <v>6</v>
      </c>
      <c r="N41" s="246"/>
      <c r="O41" s="246"/>
      <c r="P41" s="246"/>
      <c r="Q41" s="245">
        <v>2</v>
      </c>
      <c r="R41" s="247"/>
      <c r="S41" s="150" t="s">
        <v>34</v>
      </c>
    </row>
    <row r="42" spans="1:20" x14ac:dyDescent="0.3">
      <c r="S42" s="150" t="s">
        <v>97</v>
      </c>
      <c r="T42" s="150">
        <f>SUM(C41:R41)</f>
        <v>28</v>
      </c>
    </row>
  </sheetData>
  <mergeCells count="35">
    <mergeCell ref="C3:J3"/>
    <mergeCell ref="K3:O3"/>
    <mergeCell ref="Q3:R3"/>
    <mergeCell ref="A1:S1"/>
    <mergeCell ref="J6:J19"/>
    <mergeCell ref="C2:S2"/>
    <mergeCell ref="H4:I4"/>
    <mergeCell ref="K4:L4"/>
    <mergeCell ref="M4:N4"/>
    <mergeCell ref="Q4:R4"/>
    <mergeCell ref="A14:A17"/>
    <mergeCell ref="C4:D4"/>
    <mergeCell ref="F4:G4"/>
    <mergeCell ref="A6:A9"/>
    <mergeCell ref="A10:A13"/>
    <mergeCell ref="C24:J24"/>
    <mergeCell ref="A22:T22"/>
    <mergeCell ref="C23:S23"/>
    <mergeCell ref="Q19:R19"/>
    <mergeCell ref="K19:O19"/>
    <mergeCell ref="C19:I19"/>
    <mergeCell ref="K24:O24"/>
    <mergeCell ref="Q24:R24"/>
    <mergeCell ref="Q40:R40"/>
    <mergeCell ref="C25:D25"/>
    <mergeCell ref="F25:G25"/>
    <mergeCell ref="H25:I25"/>
    <mergeCell ref="K25:L25"/>
    <mergeCell ref="M25:N25"/>
    <mergeCell ref="Q25:R25"/>
    <mergeCell ref="A27:A30"/>
    <mergeCell ref="A31:A34"/>
    <mergeCell ref="A35:A38"/>
    <mergeCell ref="C40:J40"/>
    <mergeCell ref="K40:O40"/>
  </mergeCells>
  <pageMargins left="0.25" right="0.25" top="0.75" bottom="0.75" header="0.3" footer="0.3"/>
  <pageSetup paperSize="9" scale="5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D10" sqref="D10"/>
    </sheetView>
  </sheetViews>
  <sheetFormatPr defaultRowHeight="14.4" x14ac:dyDescent="0.3"/>
  <cols>
    <col min="1" max="1" width="11.77734375" customWidth="1"/>
    <col min="2" max="2" width="20.33203125" bestFit="1" customWidth="1"/>
    <col min="3" max="3" width="12.21875" bestFit="1" customWidth="1"/>
    <col min="4" max="4" width="14.109375" bestFit="1" customWidth="1"/>
    <col min="5" max="5" width="15.6640625" bestFit="1" customWidth="1"/>
    <col min="7" max="7" width="15.77734375" bestFit="1" customWidth="1"/>
    <col min="8" max="8" width="12" bestFit="1" customWidth="1"/>
    <col min="10" max="10" width="14.109375" bestFit="1" customWidth="1"/>
    <col min="11" max="11" width="15.6640625" bestFit="1" customWidth="1"/>
    <col min="12" max="12" width="13" bestFit="1" customWidth="1"/>
    <col min="13" max="13" width="16.77734375" bestFit="1" customWidth="1"/>
    <col min="14" max="14" width="8.88671875" style="5"/>
  </cols>
  <sheetData>
    <row r="1" spans="1:14" ht="14.4" customHeight="1" x14ac:dyDescent="0.3">
      <c r="A1" s="269" t="s">
        <v>103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1"/>
      <c r="N1" s="38"/>
    </row>
    <row r="2" spans="1:14" ht="29.4" thickBot="1" x14ac:dyDescent="0.35">
      <c r="A2" s="13" t="s">
        <v>0</v>
      </c>
      <c r="B2" s="1" t="s">
        <v>1</v>
      </c>
      <c r="C2" s="307" t="s">
        <v>2</v>
      </c>
      <c r="D2" s="259"/>
      <c r="E2" s="259"/>
      <c r="F2" s="259"/>
      <c r="G2" s="259"/>
      <c r="H2" s="259"/>
      <c r="I2" s="259"/>
      <c r="J2" s="259"/>
      <c r="K2" s="259"/>
      <c r="L2" s="308"/>
      <c r="M2" s="17"/>
      <c r="N2" s="11"/>
    </row>
    <row r="3" spans="1:14" x14ac:dyDescent="0.3">
      <c r="A3" s="7"/>
      <c r="B3" s="2"/>
      <c r="C3" s="264" t="s">
        <v>3</v>
      </c>
      <c r="D3" s="279"/>
      <c r="E3" s="279"/>
      <c r="F3" s="279"/>
      <c r="G3" s="265"/>
      <c r="H3" s="264" t="s">
        <v>14</v>
      </c>
      <c r="I3" s="279"/>
      <c r="J3" s="265"/>
      <c r="K3" s="29" t="s">
        <v>15</v>
      </c>
      <c r="L3" s="29" t="s">
        <v>16</v>
      </c>
      <c r="M3" s="6" t="s">
        <v>71</v>
      </c>
      <c r="N3" s="11"/>
    </row>
    <row r="4" spans="1:14" s="25" customFormat="1" x14ac:dyDescent="0.3">
      <c r="A4" s="256"/>
      <c r="B4" s="3" t="s">
        <v>37</v>
      </c>
      <c r="C4" s="255" t="s">
        <v>52</v>
      </c>
      <c r="D4" s="306" t="s">
        <v>53</v>
      </c>
      <c r="E4" s="306"/>
      <c r="F4" s="306"/>
      <c r="G4" s="43" t="s">
        <v>54</v>
      </c>
      <c r="H4" s="255" t="s">
        <v>52</v>
      </c>
      <c r="I4" s="305" t="s">
        <v>53</v>
      </c>
      <c r="J4" s="312"/>
      <c r="K4" s="41" t="s">
        <v>63</v>
      </c>
      <c r="L4" s="30" t="s">
        <v>98</v>
      </c>
      <c r="M4" s="34"/>
      <c r="N4" s="26"/>
    </row>
    <row r="5" spans="1:14" s="27" customFormat="1" ht="15" thickBot="1" x14ac:dyDescent="0.35">
      <c r="A5" s="83"/>
      <c r="B5" s="84"/>
      <c r="C5" s="120" t="s">
        <v>55</v>
      </c>
      <c r="D5" s="121" t="s">
        <v>56</v>
      </c>
      <c r="E5" s="149" t="s">
        <v>57</v>
      </c>
      <c r="F5" s="121" t="s">
        <v>58</v>
      </c>
      <c r="G5" s="132" t="s">
        <v>59</v>
      </c>
      <c r="H5" s="120" t="s">
        <v>60</v>
      </c>
      <c r="I5" s="121" t="s">
        <v>61</v>
      </c>
      <c r="J5" s="132" t="s">
        <v>62</v>
      </c>
      <c r="K5" s="148" t="s">
        <v>64</v>
      </c>
      <c r="L5" s="143" t="s">
        <v>31</v>
      </c>
      <c r="M5" s="87"/>
      <c r="N5" s="26"/>
    </row>
    <row r="6" spans="1:14" x14ac:dyDescent="0.3">
      <c r="A6" s="266" t="s">
        <v>7</v>
      </c>
      <c r="B6" s="58" t="s">
        <v>4</v>
      </c>
      <c r="C6" s="122" t="s">
        <v>13</v>
      </c>
      <c r="D6" s="117" t="s">
        <v>13</v>
      </c>
      <c r="E6" s="144" t="s">
        <v>13</v>
      </c>
      <c r="F6" s="117" t="s">
        <v>13</v>
      </c>
      <c r="G6" s="114" t="s">
        <v>13</v>
      </c>
      <c r="H6" s="122" t="s">
        <v>13</v>
      </c>
      <c r="I6" s="117" t="s">
        <v>13</v>
      </c>
      <c r="J6" s="114" t="s">
        <v>13</v>
      </c>
      <c r="K6" s="145" t="s">
        <v>13</v>
      </c>
      <c r="L6" s="145" t="s">
        <v>13</v>
      </c>
      <c r="M6" s="62">
        <f>SUM(C6:L6)</f>
        <v>0</v>
      </c>
    </row>
    <row r="7" spans="1:14" x14ac:dyDescent="0.3">
      <c r="A7" s="267"/>
      <c r="B7" s="2" t="s">
        <v>5</v>
      </c>
      <c r="C7" s="123" t="s">
        <v>13</v>
      </c>
      <c r="D7" s="118" t="s">
        <v>13</v>
      </c>
      <c r="E7" s="146" t="s">
        <v>13</v>
      </c>
      <c r="F7" s="118" t="s">
        <v>13</v>
      </c>
      <c r="G7" s="115" t="s">
        <v>13</v>
      </c>
      <c r="H7" s="123" t="s">
        <v>13</v>
      </c>
      <c r="I7" s="118" t="s">
        <v>13</v>
      </c>
      <c r="J7" s="115" t="s">
        <v>13</v>
      </c>
      <c r="K7" s="49" t="s">
        <v>13</v>
      </c>
      <c r="L7" s="49" t="s">
        <v>13</v>
      </c>
      <c r="M7" s="20">
        <f t="shared" ref="M7:M17" si="0">SUM(C7:L7)</f>
        <v>0</v>
      </c>
    </row>
    <row r="8" spans="1:14" x14ac:dyDescent="0.3">
      <c r="A8" s="267"/>
      <c r="B8" s="2" t="s">
        <v>6</v>
      </c>
      <c r="C8" s="123" t="s">
        <v>13</v>
      </c>
      <c r="D8" s="118" t="s">
        <v>13</v>
      </c>
      <c r="E8" s="146" t="s">
        <v>13</v>
      </c>
      <c r="F8" s="118" t="s">
        <v>13</v>
      </c>
      <c r="G8" s="115">
        <v>1586596677.8499999</v>
      </c>
      <c r="H8" s="123" t="s">
        <v>13</v>
      </c>
      <c r="I8" s="118" t="s">
        <v>13</v>
      </c>
      <c r="J8" s="115">
        <v>21562093.52</v>
      </c>
      <c r="K8" s="49">
        <v>439312831</v>
      </c>
      <c r="L8" s="49" t="s">
        <v>13</v>
      </c>
      <c r="M8" s="20">
        <f t="shared" si="0"/>
        <v>2047471602.3699999</v>
      </c>
    </row>
    <row r="9" spans="1:14" ht="15" thickBot="1" x14ac:dyDescent="0.35">
      <c r="A9" s="268"/>
      <c r="B9" s="24" t="s">
        <v>79</v>
      </c>
      <c r="C9" s="124"/>
      <c r="D9" s="119"/>
      <c r="E9" s="147"/>
      <c r="F9" s="119"/>
      <c r="G9" s="116"/>
      <c r="H9" s="124"/>
      <c r="I9" s="119"/>
      <c r="J9" s="116"/>
      <c r="K9" s="94"/>
      <c r="L9" s="94"/>
      <c r="M9" s="35">
        <f t="shared" si="0"/>
        <v>0</v>
      </c>
    </row>
    <row r="10" spans="1:14" x14ac:dyDescent="0.3">
      <c r="A10" s="267" t="s">
        <v>8</v>
      </c>
      <c r="B10" s="54" t="s">
        <v>4</v>
      </c>
      <c r="C10" s="68"/>
      <c r="D10" s="70"/>
      <c r="E10" s="70"/>
      <c r="F10" s="70"/>
      <c r="G10" s="69"/>
      <c r="H10" s="68"/>
      <c r="I10" s="70"/>
      <c r="J10" s="69"/>
      <c r="K10" s="91"/>
      <c r="L10" s="91"/>
      <c r="M10" s="92">
        <f t="shared" si="0"/>
        <v>0</v>
      </c>
    </row>
    <row r="11" spans="1:14" x14ac:dyDescent="0.3">
      <c r="A11" s="267"/>
      <c r="B11" s="2" t="s">
        <v>5</v>
      </c>
      <c r="C11" s="23"/>
      <c r="D11" s="4"/>
      <c r="E11" s="4"/>
      <c r="F11" s="4"/>
      <c r="G11" s="19"/>
      <c r="H11" s="23"/>
      <c r="I11" s="4"/>
      <c r="J11" s="19"/>
      <c r="K11" s="31"/>
      <c r="L11" s="31"/>
      <c r="M11" s="20">
        <f t="shared" si="0"/>
        <v>0</v>
      </c>
    </row>
    <row r="12" spans="1:14" x14ac:dyDescent="0.3">
      <c r="A12" s="267"/>
      <c r="B12" s="2" t="s">
        <v>6</v>
      </c>
      <c r="C12" s="23"/>
      <c r="D12" s="4"/>
      <c r="E12" s="4"/>
      <c r="F12" s="4"/>
      <c r="G12" s="19"/>
      <c r="H12" s="23"/>
      <c r="I12" s="4"/>
      <c r="J12" s="19"/>
      <c r="K12" s="31"/>
      <c r="L12" s="31"/>
      <c r="M12" s="20">
        <f t="shared" si="0"/>
        <v>0</v>
      </c>
    </row>
    <row r="13" spans="1:14" ht="15" thickBot="1" x14ac:dyDescent="0.35">
      <c r="A13" s="267"/>
      <c r="B13" s="72" t="s">
        <v>79</v>
      </c>
      <c r="C13" s="95"/>
      <c r="D13" s="89"/>
      <c r="E13" s="89"/>
      <c r="F13" s="89"/>
      <c r="G13" s="96"/>
      <c r="H13" s="95"/>
      <c r="I13" s="89"/>
      <c r="J13" s="96"/>
      <c r="K13" s="97"/>
      <c r="L13" s="97"/>
      <c r="M13" s="98">
        <f t="shared" si="0"/>
        <v>0</v>
      </c>
    </row>
    <row r="14" spans="1:14" x14ac:dyDescent="0.3">
      <c r="A14" s="266" t="s">
        <v>9</v>
      </c>
      <c r="B14" s="58" t="s">
        <v>4</v>
      </c>
      <c r="C14" s="59"/>
      <c r="D14" s="61"/>
      <c r="E14" s="61"/>
      <c r="F14" s="61"/>
      <c r="G14" s="60"/>
      <c r="H14" s="59"/>
      <c r="I14" s="61"/>
      <c r="J14" s="60"/>
      <c r="K14" s="93"/>
      <c r="L14" s="93"/>
      <c r="M14" s="62">
        <f t="shared" si="0"/>
        <v>0</v>
      </c>
    </row>
    <row r="15" spans="1:14" x14ac:dyDescent="0.3">
      <c r="A15" s="267"/>
      <c r="B15" s="2" t="s">
        <v>5</v>
      </c>
      <c r="C15" s="23"/>
      <c r="D15" s="4"/>
      <c r="E15" s="4"/>
      <c r="F15" s="4"/>
      <c r="G15" s="19"/>
      <c r="H15" s="23"/>
      <c r="I15" s="4"/>
      <c r="J15" s="19"/>
      <c r="K15" s="31"/>
      <c r="L15" s="31"/>
      <c r="M15" s="20">
        <f t="shared" si="0"/>
        <v>0</v>
      </c>
    </row>
    <row r="16" spans="1:14" x14ac:dyDescent="0.3">
      <c r="A16" s="267"/>
      <c r="B16" s="2" t="s">
        <v>6</v>
      </c>
      <c r="C16" s="23"/>
      <c r="D16" s="4"/>
      <c r="E16" s="4"/>
      <c r="F16" s="4"/>
      <c r="G16" s="19"/>
      <c r="H16" s="23"/>
      <c r="I16" s="4"/>
      <c r="J16" s="19"/>
      <c r="K16" s="31"/>
      <c r="L16" s="31"/>
      <c r="M16" s="20">
        <f t="shared" si="0"/>
        <v>0</v>
      </c>
    </row>
    <row r="17" spans="1:14" ht="15" thickBot="1" x14ac:dyDescent="0.35">
      <c r="A17" s="268"/>
      <c r="B17" s="24" t="s">
        <v>79</v>
      </c>
      <c r="C17" s="63"/>
      <c r="D17" s="65"/>
      <c r="E17" s="65"/>
      <c r="F17" s="65"/>
      <c r="G17" s="64"/>
      <c r="H17" s="63"/>
      <c r="I17" s="65"/>
      <c r="J17" s="64"/>
      <c r="K17" s="32"/>
      <c r="L17" s="32"/>
      <c r="M17" s="35">
        <f t="shared" si="0"/>
        <v>0</v>
      </c>
    </row>
    <row r="18" spans="1:14" x14ac:dyDescent="0.3">
      <c r="A18" s="55"/>
      <c r="B18" s="54" t="s">
        <v>10</v>
      </c>
      <c r="C18" s="68">
        <f>SUM(C7:C8,C11:C12,C15:C16)</f>
        <v>0</v>
      </c>
      <c r="D18" s="70">
        <f t="shared" ref="D18:L18" si="1">SUM(D7:D8,D11:D12,D15:D16)</f>
        <v>0</v>
      </c>
      <c r="E18" s="70">
        <f t="shared" si="1"/>
        <v>0</v>
      </c>
      <c r="F18" s="70">
        <f t="shared" si="1"/>
        <v>0</v>
      </c>
      <c r="G18" s="69">
        <f t="shared" si="1"/>
        <v>1586596677.8499999</v>
      </c>
      <c r="H18" s="68">
        <f t="shared" si="1"/>
        <v>0</v>
      </c>
      <c r="I18" s="70">
        <f t="shared" si="1"/>
        <v>0</v>
      </c>
      <c r="J18" s="69">
        <f t="shared" si="1"/>
        <v>21562093.52</v>
      </c>
      <c r="K18" s="91">
        <f t="shared" si="1"/>
        <v>439312831</v>
      </c>
      <c r="L18" s="91">
        <f t="shared" si="1"/>
        <v>0</v>
      </c>
      <c r="M18" s="92">
        <f>SUM(M6:M17)</f>
        <v>2047471602.3699999</v>
      </c>
    </row>
    <row r="19" spans="1:14" ht="15" thickBot="1" x14ac:dyDescent="0.35">
      <c r="A19" s="9"/>
      <c r="B19" s="24" t="s">
        <v>11</v>
      </c>
      <c r="C19" s="275">
        <f>SUM(C18:G18)</f>
        <v>1586596677.8499999</v>
      </c>
      <c r="D19" s="317"/>
      <c r="E19" s="317"/>
      <c r="F19" s="317"/>
      <c r="G19" s="313"/>
      <c r="H19" s="275">
        <f>SUM(H18:J18)</f>
        <v>21562093.52</v>
      </c>
      <c r="I19" s="317"/>
      <c r="J19" s="313"/>
      <c r="K19" s="32">
        <f>SUM(K18)</f>
        <v>439312831</v>
      </c>
      <c r="L19" s="32">
        <f>SUM(L18)</f>
        <v>0</v>
      </c>
      <c r="M19" s="35"/>
    </row>
    <row r="20" spans="1:14" ht="14.4" customHeight="1" thickBot="1" x14ac:dyDescent="0.35">
      <c r="A20" s="104" t="s">
        <v>75</v>
      </c>
      <c r="B20" s="106" t="s">
        <v>92</v>
      </c>
      <c r="C20" s="108"/>
      <c r="D20" s="108"/>
      <c r="E20" s="112">
        <v>2039760000</v>
      </c>
      <c r="F20" s="108"/>
      <c r="G20" s="112">
        <v>5128062934</v>
      </c>
      <c r="H20" s="108"/>
      <c r="I20" s="108"/>
      <c r="J20" s="112">
        <v>151850000</v>
      </c>
      <c r="K20" s="141">
        <v>2537286000</v>
      </c>
      <c r="L20" s="42" t="s">
        <v>99</v>
      </c>
      <c r="M20" s="42">
        <f>SUM(C20:K20)</f>
        <v>9856958934</v>
      </c>
    </row>
    <row r="21" spans="1:14" ht="14.4" customHeight="1" x14ac:dyDescent="0.3"/>
    <row r="22" spans="1:14" ht="15" thickBot="1" x14ac:dyDescent="0.35"/>
    <row r="23" spans="1:14" ht="14.4" customHeight="1" x14ac:dyDescent="0.3">
      <c r="A23" s="276" t="s">
        <v>51</v>
      </c>
      <c r="B23" s="277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8"/>
      <c r="N23" s="38"/>
    </row>
    <row r="24" spans="1:14" ht="29.4" thickBot="1" x14ac:dyDescent="0.35">
      <c r="A24" s="13" t="s">
        <v>0</v>
      </c>
      <c r="B24" s="1" t="s">
        <v>1</v>
      </c>
      <c r="C24" s="307" t="s">
        <v>2</v>
      </c>
      <c r="D24" s="259"/>
      <c r="E24" s="259"/>
      <c r="F24" s="259"/>
      <c r="G24" s="259"/>
      <c r="H24" s="259"/>
      <c r="I24" s="259"/>
      <c r="J24" s="259"/>
      <c r="K24" s="259"/>
      <c r="L24" s="308"/>
      <c r="M24" s="17"/>
      <c r="N24" s="11"/>
    </row>
    <row r="25" spans="1:14" x14ac:dyDescent="0.3">
      <c r="A25" s="7"/>
      <c r="B25" s="2"/>
      <c r="C25" s="264" t="s">
        <v>3</v>
      </c>
      <c r="D25" s="279"/>
      <c r="E25" s="279"/>
      <c r="F25" s="279"/>
      <c r="G25" s="265"/>
      <c r="H25" s="264" t="s">
        <v>14</v>
      </c>
      <c r="I25" s="279"/>
      <c r="J25" s="265"/>
      <c r="K25" s="29" t="s">
        <v>15</v>
      </c>
      <c r="L25" s="29" t="s">
        <v>16</v>
      </c>
      <c r="M25" s="6" t="s">
        <v>33</v>
      </c>
      <c r="N25" s="11"/>
    </row>
    <row r="26" spans="1:14" s="25" customFormat="1" x14ac:dyDescent="0.3">
      <c r="A26" s="18"/>
      <c r="B26" s="3" t="s">
        <v>37</v>
      </c>
      <c r="C26" s="15" t="s">
        <v>52</v>
      </c>
      <c r="D26" s="306" t="s">
        <v>53</v>
      </c>
      <c r="E26" s="306"/>
      <c r="F26" s="306"/>
      <c r="G26" s="16" t="s">
        <v>54</v>
      </c>
      <c r="H26" s="15" t="s">
        <v>52</v>
      </c>
      <c r="I26" s="305" t="s">
        <v>53</v>
      </c>
      <c r="J26" s="312"/>
      <c r="K26" s="41" t="s">
        <v>63</v>
      </c>
      <c r="L26" s="30"/>
      <c r="M26" s="34"/>
      <c r="N26" s="39"/>
    </row>
    <row r="27" spans="1:14" s="25" customFormat="1" ht="15" thickBot="1" x14ac:dyDescent="0.35">
      <c r="A27" s="83"/>
      <c r="B27" s="84"/>
      <c r="C27" s="120" t="s">
        <v>55</v>
      </c>
      <c r="D27" s="121" t="s">
        <v>56</v>
      </c>
      <c r="E27" s="134" t="s">
        <v>57</v>
      </c>
      <c r="F27" s="121" t="s">
        <v>58</v>
      </c>
      <c r="G27" s="132" t="s">
        <v>59</v>
      </c>
      <c r="H27" s="79" t="s">
        <v>60</v>
      </c>
      <c r="I27" s="85" t="s">
        <v>61</v>
      </c>
      <c r="J27" s="132" t="s">
        <v>62</v>
      </c>
      <c r="K27" s="148" t="s">
        <v>64</v>
      </c>
      <c r="L27" s="86" t="s">
        <v>31</v>
      </c>
      <c r="M27" s="87"/>
      <c r="N27" s="28"/>
    </row>
    <row r="28" spans="1:14" x14ac:dyDescent="0.3">
      <c r="A28" s="266" t="s">
        <v>7</v>
      </c>
      <c r="B28" s="58" t="s">
        <v>4</v>
      </c>
      <c r="C28" s="101" t="s">
        <v>13</v>
      </c>
      <c r="D28" s="125" t="s">
        <v>13</v>
      </c>
      <c r="E28" s="125" t="s">
        <v>13</v>
      </c>
      <c r="F28" s="125" t="s">
        <v>13</v>
      </c>
      <c r="G28" s="126" t="s">
        <v>13</v>
      </c>
      <c r="H28" s="66" t="s">
        <v>13</v>
      </c>
      <c r="I28" s="12" t="s">
        <v>13</v>
      </c>
      <c r="J28" s="14" t="s">
        <v>13</v>
      </c>
      <c r="K28" s="78" t="s">
        <v>13</v>
      </c>
      <c r="L28" s="78" t="s">
        <v>13</v>
      </c>
      <c r="M28" s="71">
        <f>SUM(C28:L28)</f>
        <v>0</v>
      </c>
    </row>
    <row r="29" spans="1:14" x14ac:dyDescent="0.3">
      <c r="A29" s="267"/>
      <c r="B29" s="2" t="s">
        <v>5</v>
      </c>
      <c r="C29" s="127" t="s">
        <v>13</v>
      </c>
      <c r="D29" s="103" t="s">
        <v>13</v>
      </c>
      <c r="E29" s="103" t="s">
        <v>13</v>
      </c>
      <c r="F29" s="103" t="s">
        <v>13</v>
      </c>
      <c r="G29" s="128" t="s">
        <v>13</v>
      </c>
      <c r="H29" s="7" t="s">
        <v>13</v>
      </c>
      <c r="I29" s="1" t="s">
        <v>13</v>
      </c>
      <c r="J29" s="8" t="s">
        <v>13</v>
      </c>
      <c r="K29" s="36" t="s">
        <v>13</v>
      </c>
      <c r="L29" s="36" t="s">
        <v>13</v>
      </c>
      <c r="M29" s="21">
        <f>SUM(C29:L29)</f>
        <v>0</v>
      </c>
    </row>
    <row r="30" spans="1:14" x14ac:dyDescent="0.3">
      <c r="A30" s="267"/>
      <c r="B30" s="2" t="s">
        <v>6</v>
      </c>
      <c r="C30" s="127" t="s">
        <v>13</v>
      </c>
      <c r="D30" s="103" t="s">
        <v>13</v>
      </c>
      <c r="E30" s="103" t="s">
        <v>13</v>
      </c>
      <c r="F30" s="103" t="s">
        <v>13</v>
      </c>
      <c r="G30" s="128">
        <v>2</v>
      </c>
      <c r="H30" s="7" t="s">
        <v>13</v>
      </c>
      <c r="I30" s="1" t="s">
        <v>13</v>
      </c>
      <c r="J30" s="8">
        <v>2</v>
      </c>
      <c r="K30" s="36">
        <v>1</v>
      </c>
      <c r="L30" s="36" t="s">
        <v>13</v>
      </c>
      <c r="M30" s="21">
        <f>SUM(C30:L30)</f>
        <v>5</v>
      </c>
    </row>
    <row r="31" spans="1:14" ht="15" thickBot="1" x14ac:dyDescent="0.35">
      <c r="A31" s="268"/>
      <c r="B31" s="24" t="s">
        <v>79</v>
      </c>
      <c r="C31" s="129"/>
      <c r="D31" s="130"/>
      <c r="E31" s="130"/>
      <c r="F31" s="130"/>
      <c r="G31" s="131"/>
      <c r="H31" s="9"/>
      <c r="I31" s="67"/>
      <c r="J31" s="10"/>
      <c r="K31" s="40"/>
      <c r="L31" s="40"/>
      <c r="M31" s="22">
        <f t="shared" ref="M31:M39" si="2">SUM(C31:L31)</f>
        <v>0</v>
      </c>
    </row>
    <row r="32" spans="1:14" x14ac:dyDescent="0.3">
      <c r="A32" s="267" t="s">
        <v>8</v>
      </c>
      <c r="B32" s="54" t="s">
        <v>4</v>
      </c>
      <c r="C32" s="55"/>
      <c r="D32" s="57"/>
      <c r="E32" s="57"/>
      <c r="F32" s="57"/>
      <c r="G32" s="56"/>
      <c r="H32" s="55"/>
      <c r="I32" s="57"/>
      <c r="J32" s="56"/>
      <c r="K32" s="82"/>
      <c r="L32" s="82"/>
      <c r="M32" s="77">
        <f t="shared" si="2"/>
        <v>0</v>
      </c>
    </row>
    <row r="33" spans="1:13" x14ac:dyDescent="0.3">
      <c r="A33" s="267"/>
      <c r="B33" s="2" t="s">
        <v>5</v>
      </c>
      <c r="C33" s="7"/>
      <c r="D33" s="1"/>
      <c r="E33" s="1"/>
      <c r="F33" s="1"/>
      <c r="G33" s="8"/>
      <c r="H33" s="7"/>
      <c r="I33" s="1"/>
      <c r="J33" s="8"/>
      <c r="K33" s="36"/>
      <c r="L33" s="36"/>
      <c r="M33" s="21">
        <f t="shared" si="2"/>
        <v>0</v>
      </c>
    </row>
    <row r="34" spans="1:13" x14ac:dyDescent="0.3">
      <c r="A34" s="267"/>
      <c r="B34" s="2" t="s">
        <v>6</v>
      </c>
      <c r="C34" s="7"/>
      <c r="D34" s="1"/>
      <c r="E34" s="1"/>
      <c r="F34" s="1"/>
      <c r="G34" s="8"/>
      <c r="H34" s="7"/>
      <c r="I34" s="1"/>
      <c r="J34" s="8"/>
      <c r="K34" s="36"/>
      <c r="L34" s="36"/>
      <c r="M34" s="21">
        <f t="shared" si="2"/>
        <v>0</v>
      </c>
    </row>
    <row r="35" spans="1:13" ht="15" thickBot="1" x14ac:dyDescent="0.35">
      <c r="A35" s="267"/>
      <c r="B35" s="72" t="s">
        <v>79</v>
      </c>
      <c r="C35" s="73"/>
      <c r="D35" s="75"/>
      <c r="E35" s="75"/>
      <c r="F35" s="75"/>
      <c r="G35" s="74"/>
      <c r="H35" s="73"/>
      <c r="I35" s="75"/>
      <c r="J35" s="74"/>
      <c r="K35" s="81"/>
      <c r="L35" s="81"/>
      <c r="M35" s="76">
        <f t="shared" si="2"/>
        <v>0</v>
      </c>
    </row>
    <row r="36" spans="1:13" x14ac:dyDescent="0.3">
      <c r="A36" s="266" t="s">
        <v>9</v>
      </c>
      <c r="B36" s="58" t="s">
        <v>4</v>
      </c>
      <c r="C36" s="66"/>
      <c r="D36" s="12"/>
      <c r="E36" s="12"/>
      <c r="F36" s="12"/>
      <c r="G36" s="14"/>
      <c r="H36" s="66"/>
      <c r="I36" s="12"/>
      <c r="J36" s="14"/>
      <c r="K36" s="78"/>
      <c r="L36" s="78"/>
      <c r="M36" s="71">
        <f t="shared" si="2"/>
        <v>0</v>
      </c>
    </row>
    <row r="37" spans="1:13" x14ac:dyDescent="0.3">
      <c r="A37" s="267"/>
      <c r="B37" s="2" t="s">
        <v>5</v>
      </c>
      <c r="C37" s="7"/>
      <c r="D37" s="1"/>
      <c r="E37" s="1"/>
      <c r="F37" s="1"/>
      <c r="G37" s="8"/>
      <c r="H37" s="7"/>
      <c r="I37" s="1"/>
      <c r="J37" s="8"/>
      <c r="K37" s="36"/>
      <c r="L37" s="36"/>
      <c r="M37" s="21">
        <f t="shared" si="2"/>
        <v>0</v>
      </c>
    </row>
    <row r="38" spans="1:13" x14ac:dyDescent="0.3">
      <c r="A38" s="267"/>
      <c r="B38" s="2" t="s">
        <v>6</v>
      </c>
      <c r="C38" s="7"/>
      <c r="D38" s="1"/>
      <c r="E38" s="1"/>
      <c r="F38" s="1"/>
      <c r="G38" s="8"/>
      <c r="H38" s="7"/>
      <c r="I38" s="1"/>
      <c r="J38" s="8"/>
      <c r="K38" s="36"/>
      <c r="L38" s="36"/>
      <c r="M38" s="21">
        <f t="shared" si="2"/>
        <v>0</v>
      </c>
    </row>
    <row r="39" spans="1:13" ht="15" thickBot="1" x14ac:dyDescent="0.35">
      <c r="A39" s="268"/>
      <c r="B39" s="24" t="s">
        <v>79</v>
      </c>
      <c r="C39" s="9"/>
      <c r="D39" s="67"/>
      <c r="E39" s="67"/>
      <c r="F39" s="67"/>
      <c r="G39" s="10"/>
      <c r="H39" s="9"/>
      <c r="I39" s="67"/>
      <c r="J39" s="10"/>
      <c r="K39" s="40"/>
      <c r="L39" s="40"/>
      <c r="M39" s="22">
        <f t="shared" si="2"/>
        <v>0</v>
      </c>
    </row>
    <row r="40" spans="1:13" x14ac:dyDescent="0.3">
      <c r="A40" s="55"/>
      <c r="B40" s="54" t="s">
        <v>10</v>
      </c>
      <c r="C40" s="55">
        <f>SUM(C29:C30,C33:C34,C37:C38)</f>
        <v>0</v>
      </c>
      <c r="D40" s="57">
        <f t="shared" ref="D40:L40" si="3">SUM(D29:D30,D33:D34,D37:D38)</f>
        <v>0</v>
      </c>
      <c r="E40" s="57">
        <f t="shared" si="3"/>
        <v>0</v>
      </c>
      <c r="F40" s="57">
        <f t="shared" si="3"/>
        <v>0</v>
      </c>
      <c r="G40" s="56">
        <f t="shared" si="3"/>
        <v>2</v>
      </c>
      <c r="H40" s="55">
        <f t="shared" si="3"/>
        <v>0</v>
      </c>
      <c r="I40" s="57">
        <f t="shared" si="3"/>
        <v>0</v>
      </c>
      <c r="J40" s="56">
        <f t="shared" si="3"/>
        <v>2</v>
      </c>
      <c r="K40" s="82">
        <f t="shared" si="3"/>
        <v>1</v>
      </c>
      <c r="L40" s="82">
        <f t="shared" si="3"/>
        <v>0</v>
      </c>
      <c r="M40" s="77"/>
    </row>
    <row r="41" spans="1:13" ht="15" thickBot="1" x14ac:dyDescent="0.35">
      <c r="A41" s="73"/>
      <c r="B41" s="72" t="s">
        <v>11</v>
      </c>
      <c r="C41" s="257">
        <f>SUM(C40:G40)</f>
        <v>2</v>
      </c>
      <c r="D41" s="259"/>
      <c r="E41" s="259"/>
      <c r="F41" s="259"/>
      <c r="G41" s="258"/>
      <c r="H41" s="257">
        <f>SUM(H40:J40)</f>
        <v>2</v>
      </c>
      <c r="I41" s="259"/>
      <c r="J41" s="258"/>
      <c r="K41" s="81">
        <f>SUM(K40)</f>
        <v>1</v>
      </c>
      <c r="L41" s="40">
        <f>SUM(L40)</f>
        <v>0</v>
      </c>
      <c r="M41" s="22"/>
    </row>
    <row r="42" spans="1:13" ht="15" thickBot="1" x14ac:dyDescent="0.35">
      <c r="A42" s="104" t="s">
        <v>75</v>
      </c>
      <c r="B42" s="106"/>
      <c r="C42" s="106"/>
      <c r="D42" s="106"/>
      <c r="E42" s="113">
        <v>10</v>
      </c>
      <c r="F42" s="106"/>
      <c r="G42" s="113">
        <v>30</v>
      </c>
      <c r="H42" s="106"/>
      <c r="I42" s="106"/>
      <c r="J42" s="113">
        <v>3</v>
      </c>
      <c r="K42" s="142">
        <v>6</v>
      </c>
      <c r="L42" t="s">
        <v>34</v>
      </c>
      <c r="M42">
        <f>SUM(M28:M39)</f>
        <v>5</v>
      </c>
    </row>
    <row r="43" spans="1:13" x14ac:dyDescent="0.3">
      <c r="L43" t="s">
        <v>97</v>
      </c>
      <c r="M43">
        <f>SUM(C42:K42)</f>
        <v>49</v>
      </c>
    </row>
  </sheetData>
  <mergeCells count="22">
    <mergeCell ref="H3:J3"/>
    <mergeCell ref="I4:J4"/>
    <mergeCell ref="A1:M1"/>
    <mergeCell ref="C2:L2"/>
    <mergeCell ref="A23:M23"/>
    <mergeCell ref="C19:G19"/>
    <mergeCell ref="H19:J19"/>
    <mergeCell ref="C3:G3"/>
    <mergeCell ref="D4:F4"/>
    <mergeCell ref="A6:A9"/>
    <mergeCell ref="A10:A13"/>
    <mergeCell ref="A14:A17"/>
    <mergeCell ref="C41:G41"/>
    <mergeCell ref="H41:J41"/>
    <mergeCell ref="A28:A31"/>
    <mergeCell ref="A32:A35"/>
    <mergeCell ref="A36:A39"/>
    <mergeCell ref="D26:F26"/>
    <mergeCell ref="I26:J26"/>
    <mergeCell ref="C24:L24"/>
    <mergeCell ref="C25:G25"/>
    <mergeCell ref="H25:J25"/>
  </mergeCells>
  <pageMargins left="0.25" right="0.25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55" zoomScaleNormal="55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E14" sqref="E14"/>
    </sheetView>
  </sheetViews>
  <sheetFormatPr defaultRowHeight="14.4" x14ac:dyDescent="0.3"/>
  <cols>
    <col min="1" max="1" width="11.77734375" customWidth="1"/>
    <col min="2" max="2" width="20.33203125" bestFit="1" customWidth="1"/>
    <col min="3" max="4" width="14.109375" bestFit="1" customWidth="1"/>
    <col min="5" max="6" width="13" bestFit="1" customWidth="1"/>
    <col min="7" max="7" width="14.109375" bestFit="1" customWidth="1"/>
    <col min="8" max="8" width="13" bestFit="1" customWidth="1"/>
    <col min="9" max="9" width="12.6640625" bestFit="1" customWidth="1"/>
    <col min="10" max="11" width="13" bestFit="1" customWidth="1"/>
    <col min="12" max="12" width="12" bestFit="1" customWidth="1"/>
    <col min="13" max="13" width="15.44140625" bestFit="1" customWidth="1"/>
    <col min="14" max="14" width="12" bestFit="1" customWidth="1"/>
    <col min="15" max="15" width="13" bestFit="1" customWidth="1"/>
    <col min="16" max="16" width="12.44140625" bestFit="1" customWidth="1"/>
    <col min="17" max="17" width="13" bestFit="1" customWidth="1"/>
    <col min="18" max="19" width="14.109375" bestFit="1" customWidth="1"/>
    <col min="20" max="20" width="12.88671875" bestFit="1" customWidth="1"/>
    <col min="21" max="21" width="13" bestFit="1" customWidth="1"/>
    <col min="22" max="22" width="12.6640625" bestFit="1" customWidth="1"/>
    <col min="23" max="23" width="15.6640625" bestFit="1" customWidth="1"/>
    <col min="24" max="24" width="8.88671875" style="5"/>
  </cols>
  <sheetData>
    <row r="1" spans="1:24" ht="14.4" customHeight="1" x14ac:dyDescent="0.3">
      <c r="A1" s="276" t="s">
        <v>104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14"/>
    </row>
    <row r="2" spans="1:24" ht="29.4" thickBot="1" x14ac:dyDescent="0.35">
      <c r="A2" s="13" t="s">
        <v>0</v>
      </c>
      <c r="B2" s="1" t="s">
        <v>1</v>
      </c>
      <c r="C2" s="307" t="s">
        <v>2</v>
      </c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308"/>
      <c r="W2" s="17"/>
      <c r="X2" s="11"/>
    </row>
    <row r="3" spans="1:24" x14ac:dyDescent="0.3">
      <c r="A3" s="7"/>
      <c r="B3" s="2"/>
      <c r="C3" s="264" t="s">
        <v>3</v>
      </c>
      <c r="D3" s="279"/>
      <c r="E3" s="279"/>
      <c r="F3" s="265"/>
      <c r="G3" s="264" t="s">
        <v>14</v>
      </c>
      <c r="H3" s="279"/>
      <c r="I3" s="265"/>
      <c r="J3" s="264" t="s">
        <v>15</v>
      </c>
      <c r="K3" s="279"/>
      <c r="L3" s="279"/>
      <c r="M3" s="279"/>
      <c r="N3" s="265"/>
      <c r="O3" s="264" t="s">
        <v>16</v>
      </c>
      <c r="P3" s="279"/>
      <c r="Q3" s="279"/>
      <c r="R3" s="265"/>
      <c r="S3" s="264" t="s">
        <v>17</v>
      </c>
      <c r="T3" s="265"/>
      <c r="U3" s="264" t="s">
        <v>66</v>
      </c>
      <c r="V3" s="265"/>
      <c r="W3" s="6" t="s">
        <v>71</v>
      </c>
      <c r="X3" s="11"/>
    </row>
    <row r="4" spans="1:24" x14ac:dyDescent="0.3">
      <c r="A4" s="7"/>
      <c r="B4" s="2" t="s">
        <v>37</v>
      </c>
      <c r="C4" s="310" t="s">
        <v>82</v>
      </c>
      <c r="D4" s="309"/>
      <c r="E4" s="309" t="s">
        <v>83</v>
      </c>
      <c r="F4" s="311"/>
      <c r="G4" s="310" t="s">
        <v>82</v>
      </c>
      <c r="H4" s="309"/>
      <c r="I4" s="311"/>
      <c r="J4" s="310">
        <v>1</v>
      </c>
      <c r="K4" s="309"/>
      <c r="L4" s="311"/>
      <c r="M4" s="252">
        <v>2</v>
      </c>
      <c r="N4" s="254">
        <v>3</v>
      </c>
      <c r="O4" s="310">
        <v>1</v>
      </c>
      <c r="P4" s="309"/>
      <c r="Q4" s="309"/>
      <c r="R4" s="311"/>
      <c r="S4" s="253">
        <v>1</v>
      </c>
      <c r="T4" s="254">
        <v>2</v>
      </c>
      <c r="U4" s="310"/>
      <c r="V4" s="311"/>
      <c r="W4" s="6"/>
      <c r="X4" s="11"/>
    </row>
    <row r="5" spans="1:24" s="27" customFormat="1" ht="15" thickBot="1" x14ac:dyDescent="0.35">
      <c r="A5" s="83"/>
      <c r="B5" s="84"/>
      <c r="C5" s="133" t="s">
        <v>59</v>
      </c>
      <c r="D5" s="85" t="s">
        <v>55</v>
      </c>
      <c r="E5" s="134" t="s">
        <v>56</v>
      </c>
      <c r="F5" s="80" t="s">
        <v>57</v>
      </c>
      <c r="G5" s="133" t="s">
        <v>60</v>
      </c>
      <c r="H5" s="85" t="s">
        <v>61</v>
      </c>
      <c r="I5" s="80" t="s">
        <v>62</v>
      </c>
      <c r="J5" s="133" t="s">
        <v>64</v>
      </c>
      <c r="K5" s="134" t="s">
        <v>84</v>
      </c>
      <c r="L5" s="85" t="s">
        <v>85</v>
      </c>
      <c r="M5" s="134" t="s">
        <v>87</v>
      </c>
      <c r="N5" s="80" t="s">
        <v>86</v>
      </c>
      <c r="O5" s="133" t="s">
        <v>31</v>
      </c>
      <c r="P5" s="121" t="s">
        <v>32</v>
      </c>
      <c r="Q5" s="134" t="s">
        <v>88</v>
      </c>
      <c r="R5" s="132" t="s">
        <v>89</v>
      </c>
      <c r="S5" s="133" t="s">
        <v>90</v>
      </c>
      <c r="T5" s="132" t="s">
        <v>91</v>
      </c>
      <c r="U5" s="79" t="s">
        <v>67</v>
      </c>
      <c r="V5" s="80" t="s">
        <v>68</v>
      </c>
      <c r="W5" s="87"/>
      <c r="X5" s="26"/>
    </row>
    <row r="6" spans="1:24" x14ac:dyDescent="0.3">
      <c r="A6" s="266" t="s">
        <v>7</v>
      </c>
      <c r="B6" s="58" t="s">
        <v>4</v>
      </c>
      <c r="C6" s="59" t="s">
        <v>13</v>
      </c>
      <c r="D6" s="61" t="s">
        <v>13</v>
      </c>
      <c r="E6" s="61"/>
      <c r="F6" s="60">
        <v>6851803</v>
      </c>
      <c r="G6" s="59" t="s">
        <v>13</v>
      </c>
      <c r="H6" s="61" t="s">
        <v>13</v>
      </c>
      <c r="I6" s="60" t="s">
        <v>13</v>
      </c>
      <c r="J6" s="59" t="s">
        <v>13</v>
      </c>
      <c r="K6" s="61">
        <v>1573256.8571428601</v>
      </c>
      <c r="L6" s="61" t="s">
        <v>13</v>
      </c>
      <c r="M6" s="61" t="s">
        <v>13</v>
      </c>
      <c r="N6" s="60" t="s">
        <v>13</v>
      </c>
      <c r="O6" s="59" t="s">
        <v>13</v>
      </c>
      <c r="P6" s="61" t="s">
        <v>13</v>
      </c>
      <c r="Q6" s="61">
        <v>17885768</v>
      </c>
      <c r="R6" s="60" t="s">
        <v>13</v>
      </c>
      <c r="S6" s="59">
        <v>280368162.70999998</v>
      </c>
      <c r="T6" s="60" t="s">
        <v>13</v>
      </c>
      <c r="U6" s="59" t="s">
        <v>13</v>
      </c>
      <c r="V6" s="60" t="s">
        <v>13</v>
      </c>
      <c r="W6" s="62">
        <f>SUM(C6:V6)</f>
        <v>306678990.56714284</v>
      </c>
    </row>
    <row r="7" spans="1:24" x14ac:dyDescent="0.3">
      <c r="A7" s="267"/>
      <c r="B7" s="2" t="s">
        <v>5</v>
      </c>
      <c r="C7" s="23">
        <v>54492085.060000002</v>
      </c>
      <c r="D7" s="4">
        <v>78645326.230000004</v>
      </c>
      <c r="E7" s="4">
        <v>33490926.57</v>
      </c>
      <c r="F7" s="19">
        <v>17009932.27</v>
      </c>
      <c r="G7" s="23">
        <v>140400000</v>
      </c>
      <c r="H7" s="4" t="s">
        <v>13</v>
      </c>
      <c r="I7" s="19">
        <v>689794.8</v>
      </c>
      <c r="J7" s="23">
        <v>29654410.100988999</v>
      </c>
      <c r="K7" s="4">
        <v>39728276.280000001</v>
      </c>
      <c r="L7" s="4" t="s">
        <v>13</v>
      </c>
      <c r="M7" s="4">
        <v>37040909.780000001</v>
      </c>
      <c r="N7" s="19" t="s">
        <v>13</v>
      </c>
      <c r="O7" s="23">
        <v>6271777.4400000004</v>
      </c>
      <c r="P7" s="4">
        <v>1682994.08</v>
      </c>
      <c r="Q7" s="4">
        <v>26770554.170000002</v>
      </c>
      <c r="R7" s="19">
        <v>13419097.84</v>
      </c>
      <c r="S7" s="23">
        <v>100422575.42</v>
      </c>
      <c r="T7" s="19" t="s">
        <v>13</v>
      </c>
      <c r="U7" s="23">
        <v>16659357.142857101</v>
      </c>
      <c r="V7" s="19">
        <v>257142.85714285701</v>
      </c>
      <c r="W7" s="20">
        <f t="shared" ref="W7:W17" si="0">SUM(C7:V7)</f>
        <v>596635160.0409888</v>
      </c>
    </row>
    <row r="8" spans="1:24" x14ac:dyDescent="0.3">
      <c r="A8" s="267"/>
      <c r="B8" s="2" t="s">
        <v>6</v>
      </c>
      <c r="C8" s="23">
        <v>27942574.050000001</v>
      </c>
      <c r="D8" s="4">
        <v>173733747.75</v>
      </c>
      <c r="E8" s="4" t="s">
        <v>13</v>
      </c>
      <c r="F8" s="19">
        <v>17097198.865892898</v>
      </c>
      <c r="G8" s="23">
        <v>154440000</v>
      </c>
      <c r="H8" s="4">
        <f>9732047+2026765</f>
        <v>11758812</v>
      </c>
      <c r="I8" s="19">
        <v>1098759.8073913001</v>
      </c>
      <c r="J8" s="23">
        <v>4349708</v>
      </c>
      <c r="K8" s="4">
        <v>34241408.829999998</v>
      </c>
      <c r="L8" s="4" t="s">
        <v>13</v>
      </c>
      <c r="M8" s="4">
        <v>3770975</v>
      </c>
      <c r="N8" s="19" t="s">
        <v>13</v>
      </c>
      <c r="O8" s="23">
        <v>15900787.140000001</v>
      </c>
      <c r="P8" s="4" t="s">
        <v>13</v>
      </c>
      <c r="Q8" s="4">
        <v>2839894.17</v>
      </c>
      <c r="R8" s="19">
        <v>1132940.19</v>
      </c>
      <c r="S8" s="23">
        <f>118877399.7+3963161</f>
        <v>122840560.7</v>
      </c>
      <c r="T8" s="19" t="s">
        <v>13</v>
      </c>
      <c r="U8" s="23">
        <v>71706240.399267405</v>
      </c>
      <c r="V8" s="19">
        <v>2390821.42857143</v>
      </c>
      <c r="W8" s="20">
        <f t="shared" si="0"/>
        <v>645244428.33112311</v>
      </c>
    </row>
    <row r="9" spans="1:24" ht="15" thickBot="1" x14ac:dyDescent="0.35">
      <c r="A9" s="268"/>
      <c r="B9" s="24" t="s">
        <v>79</v>
      </c>
      <c r="C9" s="63">
        <v>122806185</v>
      </c>
      <c r="D9" s="65" t="s">
        <v>13</v>
      </c>
      <c r="E9" s="65" t="s">
        <v>13</v>
      </c>
      <c r="F9" s="64" t="s">
        <v>13</v>
      </c>
      <c r="G9" s="63" t="s">
        <v>13</v>
      </c>
      <c r="H9" s="65" t="s">
        <v>13</v>
      </c>
      <c r="I9" s="64" t="s">
        <v>13</v>
      </c>
      <c r="J9" s="63">
        <v>31126859.039999999</v>
      </c>
      <c r="K9" s="65">
        <v>37483283.299999997</v>
      </c>
      <c r="L9" s="65" t="s">
        <v>13</v>
      </c>
      <c r="M9" s="65" t="s">
        <v>13</v>
      </c>
      <c r="N9" s="64" t="s">
        <v>13</v>
      </c>
      <c r="O9" s="63" t="s">
        <v>13</v>
      </c>
      <c r="P9" s="65" t="s">
        <v>13</v>
      </c>
      <c r="Q9" s="65">
        <v>44794823.32</v>
      </c>
      <c r="R9" s="64">
        <v>8175538.1100000003</v>
      </c>
      <c r="S9" s="63">
        <v>51955113</v>
      </c>
      <c r="T9" s="64" t="s">
        <v>13</v>
      </c>
      <c r="U9" s="63" t="s">
        <v>13</v>
      </c>
      <c r="V9" s="64" t="s">
        <v>13</v>
      </c>
      <c r="W9" s="35">
        <f t="shared" si="0"/>
        <v>296341801.76999998</v>
      </c>
    </row>
    <row r="10" spans="1:24" x14ac:dyDescent="0.3">
      <c r="A10" s="267" t="s">
        <v>8</v>
      </c>
      <c r="B10" s="54" t="s">
        <v>4</v>
      </c>
      <c r="C10" s="68"/>
      <c r="D10" s="70"/>
      <c r="E10" s="70"/>
      <c r="F10" s="69"/>
      <c r="G10" s="68"/>
      <c r="H10" s="70"/>
      <c r="I10" s="69"/>
      <c r="J10" s="68"/>
      <c r="K10" s="70"/>
      <c r="L10" s="70"/>
      <c r="M10" s="70"/>
      <c r="N10" s="69"/>
      <c r="O10" s="68"/>
      <c r="P10" s="70"/>
      <c r="Q10" s="70"/>
      <c r="R10" s="69"/>
      <c r="S10" s="68"/>
      <c r="T10" s="69"/>
      <c r="U10" s="68"/>
      <c r="V10" s="69"/>
      <c r="W10" s="92">
        <f t="shared" si="0"/>
        <v>0</v>
      </c>
    </row>
    <row r="11" spans="1:24" x14ac:dyDescent="0.3">
      <c r="A11" s="267"/>
      <c r="B11" s="2" t="s">
        <v>5</v>
      </c>
      <c r="C11" s="23"/>
      <c r="D11" s="4"/>
      <c r="E11" s="4"/>
      <c r="F11" s="19"/>
      <c r="G11" s="23"/>
      <c r="H11" s="4"/>
      <c r="I11" s="19"/>
      <c r="J11" s="23"/>
      <c r="K11" s="4"/>
      <c r="L11" s="4"/>
      <c r="M11" s="4"/>
      <c r="N11" s="19"/>
      <c r="O11" s="23"/>
      <c r="P11" s="4"/>
      <c r="Q11" s="4"/>
      <c r="R11" s="19"/>
      <c r="S11" s="23"/>
      <c r="T11" s="19"/>
      <c r="U11" s="23"/>
      <c r="V11" s="19"/>
      <c r="W11" s="20">
        <f t="shared" si="0"/>
        <v>0</v>
      </c>
    </row>
    <row r="12" spans="1:24" x14ac:dyDescent="0.3">
      <c r="A12" s="267"/>
      <c r="B12" s="2" t="s">
        <v>6</v>
      </c>
      <c r="C12" s="23"/>
      <c r="D12" s="4"/>
      <c r="E12" s="4"/>
      <c r="F12" s="19"/>
      <c r="G12" s="23"/>
      <c r="H12" s="4"/>
      <c r="I12" s="19"/>
      <c r="J12" s="23"/>
      <c r="K12" s="4"/>
      <c r="L12" s="4"/>
      <c r="M12" s="4"/>
      <c r="N12" s="19"/>
      <c r="O12" s="23"/>
      <c r="P12" s="4"/>
      <c r="Q12" s="4"/>
      <c r="R12" s="19"/>
      <c r="S12" s="23"/>
      <c r="T12" s="19"/>
      <c r="U12" s="23"/>
      <c r="V12" s="19"/>
      <c r="W12" s="20">
        <f t="shared" si="0"/>
        <v>0</v>
      </c>
    </row>
    <row r="13" spans="1:24" ht="15" thickBot="1" x14ac:dyDescent="0.35">
      <c r="A13" s="267"/>
      <c r="B13" s="72" t="s">
        <v>79</v>
      </c>
      <c r="C13" s="95"/>
      <c r="D13" s="89"/>
      <c r="E13" s="89"/>
      <c r="F13" s="96"/>
      <c r="G13" s="95"/>
      <c r="H13" s="89"/>
      <c r="I13" s="96"/>
      <c r="J13" s="95"/>
      <c r="K13" s="89"/>
      <c r="L13" s="89"/>
      <c r="M13" s="89"/>
      <c r="N13" s="96"/>
      <c r="O13" s="95"/>
      <c r="P13" s="89"/>
      <c r="Q13" s="89"/>
      <c r="R13" s="96"/>
      <c r="S13" s="95"/>
      <c r="T13" s="96"/>
      <c r="U13" s="95"/>
      <c r="V13" s="96"/>
      <c r="W13" s="98">
        <f t="shared" si="0"/>
        <v>0</v>
      </c>
    </row>
    <row r="14" spans="1:24" x14ac:dyDescent="0.3">
      <c r="A14" s="266" t="s">
        <v>9</v>
      </c>
      <c r="B14" s="58" t="s">
        <v>4</v>
      </c>
      <c r="C14" s="59"/>
      <c r="D14" s="61"/>
      <c r="E14" s="61"/>
      <c r="F14" s="60"/>
      <c r="G14" s="59"/>
      <c r="H14" s="61"/>
      <c r="I14" s="60"/>
      <c r="J14" s="59"/>
      <c r="K14" s="61"/>
      <c r="L14" s="61"/>
      <c r="M14" s="61"/>
      <c r="N14" s="60"/>
      <c r="O14" s="59"/>
      <c r="P14" s="61"/>
      <c r="Q14" s="61"/>
      <c r="R14" s="60"/>
      <c r="S14" s="59"/>
      <c r="T14" s="60"/>
      <c r="U14" s="59"/>
      <c r="V14" s="60"/>
      <c r="W14" s="62">
        <f t="shared" si="0"/>
        <v>0</v>
      </c>
    </row>
    <row r="15" spans="1:24" x14ac:dyDescent="0.3">
      <c r="A15" s="267"/>
      <c r="B15" s="2" t="s">
        <v>5</v>
      </c>
      <c r="C15" s="23"/>
      <c r="D15" s="4"/>
      <c r="E15" s="4"/>
      <c r="F15" s="19"/>
      <c r="G15" s="23"/>
      <c r="H15" s="4"/>
      <c r="I15" s="19"/>
      <c r="J15" s="23"/>
      <c r="K15" s="4"/>
      <c r="L15" s="4"/>
      <c r="M15" s="4"/>
      <c r="N15" s="19"/>
      <c r="O15" s="23"/>
      <c r="P15" s="4"/>
      <c r="Q15" s="4"/>
      <c r="R15" s="19"/>
      <c r="S15" s="23"/>
      <c r="T15" s="19"/>
      <c r="U15" s="23"/>
      <c r="V15" s="19"/>
      <c r="W15" s="20">
        <f t="shared" si="0"/>
        <v>0</v>
      </c>
    </row>
    <row r="16" spans="1:24" x14ac:dyDescent="0.3">
      <c r="A16" s="267"/>
      <c r="B16" s="2" t="s">
        <v>6</v>
      </c>
      <c r="C16" s="23"/>
      <c r="D16" s="4"/>
      <c r="E16" s="4"/>
      <c r="F16" s="19"/>
      <c r="G16" s="23"/>
      <c r="H16" s="4"/>
      <c r="I16" s="19"/>
      <c r="J16" s="23"/>
      <c r="K16" s="4"/>
      <c r="L16" s="4"/>
      <c r="M16" s="4"/>
      <c r="N16" s="19"/>
      <c r="O16" s="23"/>
      <c r="P16" s="4"/>
      <c r="Q16" s="4"/>
      <c r="R16" s="19"/>
      <c r="S16" s="23"/>
      <c r="T16" s="19"/>
      <c r="U16" s="23"/>
      <c r="V16" s="19"/>
      <c r="W16" s="20">
        <f t="shared" si="0"/>
        <v>0</v>
      </c>
    </row>
    <row r="17" spans="1:24" ht="15" thickBot="1" x14ac:dyDescent="0.35">
      <c r="A17" s="268"/>
      <c r="B17" s="24" t="s">
        <v>79</v>
      </c>
      <c r="C17" s="63"/>
      <c r="D17" s="65"/>
      <c r="E17" s="65"/>
      <c r="F17" s="64"/>
      <c r="G17" s="63"/>
      <c r="H17" s="65"/>
      <c r="I17" s="64"/>
      <c r="J17" s="63"/>
      <c r="K17" s="65"/>
      <c r="L17" s="65"/>
      <c r="M17" s="65"/>
      <c r="N17" s="64"/>
      <c r="O17" s="63"/>
      <c r="P17" s="65"/>
      <c r="Q17" s="65"/>
      <c r="R17" s="64"/>
      <c r="S17" s="63"/>
      <c r="T17" s="64"/>
      <c r="U17" s="63"/>
      <c r="V17" s="64"/>
      <c r="W17" s="35">
        <f t="shared" si="0"/>
        <v>0</v>
      </c>
    </row>
    <row r="18" spans="1:24" x14ac:dyDescent="0.3">
      <c r="A18" s="55"/>
      <c r="B18" s="54" t="s">
        <v>10</v>
      </c>
      <c r="C18" s="68">
        <f>SUM(C7:C8,C11:C12,C15:C16)</f>
        <v>82434659.109999999</v>
      </c>
      <c r="D18" s="70">
        <f t="shared" ref="D18:V18" si="1">SUM(D7:D8,D11:D12,D15:D16)</f>
        <v>252379073.98000002</v>
      </c>
      <c r="E18" s="70">
        <f t="shared" si="1"/>
        <v>33490926.57</v>
      </c>
      <c r="F18" s="69">
        <f t="shared" si="1"/>
        <v>34107131.135892898</v>
      </c>
      <c r="G18" s="68">
        <f t="shared" si="1"/>
        <v>294840000</v>
      </c>
      <c r="H18" s="70">
        <f t="shared" si="1"/>
        <v>11758812</v>
      </c>
      <c r="I18" s="69">
        <f t="shared" si="1"/>
        <v>1788554.6073913001</v>
      </c>
      <c r="J18" s="68">
        <f t="shared" si="1"/>
        <v>34004118.100988999</v>
      </c>
      <c r="K18" s="70">
        <f t="shared" si="1"/>
        <v>73969685.109999999</v>
      </c>
      <c r="L18" s="70">
        <f t="shared" si="1"/>
        <v>0</v>
      </c>
      <c r="M18" s="70">
        <f t="shared" si="1"/>
        <v>40811884.780000001</v>
      </c>
      <c r="N18" s="69">
        <f t="shared" si="1"/>
        <v>0</v>
      </c>
      <c r="O18" s="68">
        <f t="shared" si="1"/>
        <v>22172564.580000002</v>
      </c>
      <c r="P18" s="70">
        <f t="shared" si="1"/>
        <v>1682994.08</v>
      </c>
      <c r="Q18" s="70">
        <f t="shared" si="1"/>
        <v>29610448.340000004</v>
      </c>
      <c r="R18" s="69">
        <f t="shared" si="1"/>
        <v>14552038.029999999</v>
      </c>
      <c r="S18" s="68">
        <f t="shared" si="1"/>
        <v>223263136.12</v>
      </c>
      <c r="T18" s="69">
        <f t="shared" si="1"/>
        <v>0</v>
      </c>
      <c r="U18" s="68">
        <f t="shared" si="1"/>
        <v>88365597.54212451</v>
      </c>
      <c r="V18" s="69">
        <f t="shared" si="1"/>
        <v>2647964.2857142868</v>
      </c>
      <c r="W18" s="92"/>
    </row>
    <row r="19" spans="1:24" ht="15" thickBot="1" x14ac:dyDescent="0.35">
      <c r="A19" s="9"/>
      <c r="B19" s="24" t="s">
        <v>11</v>
      </c>
      <c r="C19" s="275">
        <f>SUM(C18:F18)</f>
        <v>402411790.79589295</v>
      </c>
      <c r="D19" s="317"/>
      <c r="E19" s="317"/>
      <c r="F19" s="313"/>
      <c r="G19" s="275">
        <f>SUM(G18:I18)</f>
        <v>308387366.6073913</v>
      </c>
      <c r="H19" s="317"/>
      <c r="I19" s="313"/>
      <c r="J19" s="275">
        <f>SUM(J18:N18)</f>
        <v>148785687.990989</v>
      </c>
      <c r="K19" s="317"/>
      <c r="L19" s="317"/>
      <c r="M19" s="317"/>
      <c r="N19" s="313"/>
      <c r="O19" s="275">
        <f>SUM(O18:R18)</f>
        <v>68018045.030000001</v>
      </c>
      <c r="P19" s="317"/>
      <c r="Q19" s="317"/>
      <c r="R19" s="313"/>
      <c r="S19" s="275">
        <f>SUM(S18:T18)</f>
        <v>223263136.12</v>
      </c>
      <c r="T19" s="313"/>
      <c r="U19" s="275">
        <f>SUM(U18:V18)</f>
        <v>91013561.827838793</v>
      </c>
      <c r="V19" s="313"/>
      <c r="W19" s="35">
        <f>SUM(C19:V19)</f>
        <v>1241879588.3721123</v>
      </c>
    </row>
    <row r="20" spans="1:24" ht="14.4" customHeight="1" thickBot="1" x14ac:dyDescent="0.35">
      <c r="A20" s="104" t="s">
        <v>75</v>
      </c>
      <c r="B20" s="105" t="s">
        <v>92</v>
      </c>
      <c r="C20" s="112">
        <v>578550000</v>
      </c>
      <c r="D20" s="108"/>
      <c r="E20" s="112">
        <v>91650000</v>
      </c>
      <c r="F20" s="108"/>
      <c r="G20" s="112">
        <v>1500000</v>
      </c>
      <c r="H20" s="108"/>
      <c r="I20" s="108"/>
      <c r="J20" s="112">
        <v>5550000</v>
      </c>
      <c r="K20" s="112">
        <v>88500000</v>
      </c>
      <c r="L20" s="108"/>
      <c r="M20" s="112">
        <v>179500000</v>
      </c>
      <c r="N20" s="108"/>
      <c r="O20" s="112">
        <v>18325800</v>
      </c>
      <c r="P20" s="108"/>
      <c r="Q20" s="112">
        <v>21638000</v>
      </c>
      <c r="R20" s="112">
        <v>291829834</v>
      </c>
      <c r="S20" s="112">
        <v>499530806</v>
      </c>
      <c r="T20" s="141">
        <v>40000000</v>
      </c>
      <c r="V20" t="s">
        <v>96</v>
      </c>
      <c r="W20" s="42">
        <f>SUM(C20:T20)</f>
        <v>1816574440</v>
      </c>
    </row>
    <row r="21" spans="1:24" ht="15" thickBot="1" x14ac:dyDescent="0.35"/>
    <row r="22" spans="1:24" ht="14.4" customHeight="1" x14ac:dyDescent="0.3">
      <c r="A22" s="276" t="s">
        <v>65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8"/>
    </row>
    <row r="23" spans="1:24" ht="29.4" thickBot="1" x14ac:dyDescent="0.35">
      <c r="A23" s="13" t="s">
        <v>0</v>
      </c>
      <c r="B23" s="1" t="s">
        <v>1</v>
      </c>
      <c r="C23" s="262" t="s">
        <v>2</v>
      </c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17"/>
      <c r="X23" s="11"/>
    </row>
    <row r="24" spans="1:24" x14ac:dyDescent="0.3">
      <c r="A24" s="7"/>
      <c r="B24" s="2"/>
      <c r="C24" s="264" t="s">
        <v>3</v>
      </c>
      <c r="D24" s="279"/>
      <c r="E24" s="279"/>
      <c r="F24" s="265"/>
      <c r="G24" s="264" t="s">
        <v>14</v>
      </c>
      <c r="H24" s="279"/>
      <c r="I24" s="265"/>
      <c r="J24" s="264" t="s">
        <v>15</v>
      </c>
      <c r="K24" s="279"/>
      <c r="L24" s="279"/>
      <c r="M24" s="279"/>
      <c r="N24" s="265"/>
      <c r="O24" s="264" t="s">
        <v>16</v>
      </c>
      <c r="P24" s="279"/>
      <c r="Q24" s="279"/>
      <c r="R24" s="265"/>
      <c r="S24" s="264" t="s">
        <v>17</v>
      </c>
      <c r="T24" s="265"/>
      <c r="U24" s="264" t="s">
        <v>66</v>
      </c>
      <c r="V24" s="265"/>
      <c r="W24" s="6" t="s">
        <v>33</v>
      </c>
      <c r="X24" s="11"/>
    </row>
    <row r="25" spans="1:24" x14ac:dyDescent="0.3">
      <c r="A25" s="7"/>
      <c r="B25" s="2" t="s">
        <v>37</v>
      </c>
      <c r="C25" s="310" t="s">
        <v>82</v>
      </c>
      <c r="D25" s="309"/>
      <c r="E25" s="309" t="s">
        <v>83</v>
      </c>
      <c r="F25" s="311"/>
      <c r="G25" s="310" t="s">
        <v>82</v>
      </c>
      <c r="H25" s="309"/>
      <c r="I25" s="311"/>
      <c r="J25" s="310">
        <v>1</v>
      </c>
      <c r="K25" s="309"/>
      <c r="L25" s="311"/>
      <c r="M25" s="46">
        <v>2</v>
      </c>
      <c r="N25" s="47">
        <v>3</v>
      </c>
      <c r="O25" s="310">
        <v>1</v>
      </c>
      <c r="P25" s="309"/>
      <c r="Q25" s="309"/>
      <c r="R25" s="311"/>
      <c r="S25" s="45">
        <v>1</v>
      </c>
      <c r="T25" s="47">
        <v>2</v>
      </c>
      <c r="U25" s="314"/>
      <c r="V25" s="315"/>
      <c r="W25" s="33"/>
      <c r="X25" s="11"/>
    </row>
    <row r="26" spans="1:24" s="25" customFormat="1" ht="15" thickBot="1" x14ac:dyDescent="0.35">
      <c r="A26" s="83"/>
      <c r="B26" s="84"/>
      <c r="C26" s="133" t="s">
        <v>59</v>
      </c>
      <c r="D26" s="85" t="s">
        <v>55</v>
      </c>
      <c r="E26" s="134" t="s">
        <v>56</v>
      </c>
      <c r="F26" s="80" t="s">
        <v>57</v>
      </c>
      <c r="G26" s="133" t="s">
        <v>60</v>
      </c>
      <c r="H26" s="85" t="s">
        <v>61</v>
      </c>
      <c r="I26" s="80" t="s">
        <v>62</v>
      </c>
      <c r="J26" s="133" t="s">
        <v>64</v>
      </c>
      <c r="K26" s="134" t="s">
        <v>84</v>
      </c>
      <c r="L26" s="85" t="s">
        <v>85</v>
      </c>
      <c r="M26" s="134" t="s">
        <v>87</v>
      </c>
      <c r="N26" s="80" t="s">
        <v>86</v>
      </c>
      <c r="O26" s="133" t="s">
        <v>31</v>
      </c>
      <c r="P26" s="121" t="s">
        <v>32</v>
      </c>
      <c r="Q26" s="134" t="s">
        <v>88</v>
      </c>
      <c r="R26" s="132" t="s">
        <v>89</v>
      </c>
      <c r="S26" s="133" t="s">
        <v>90</v>
      </c>
      <c r="T26" s="132" t="s">
        <v>91</v>
      </c>
      <c r="U26" s="79" t="s">
        <v>67</v>
      </c>
      <c r="V26" s="80" t="s">
        <v>68</v>
      </c>
      <c r="W26" s="87"/>
      <c r="X26" s="28"/>
    </row>
    <row r="27" spans="1:24" x14ac:dyDescent="0.3">
      <c r="A27" s="266" t="s">
        <v>7</v>
      </c>
      <c r="B27" s="58" t="s">
        <v>4</v>
      </c>
      <c r="C27" s="66" t="s">
        <v>13</v>
      </c>
      <c r="D27" s="12" t="s">
        <v>13</v>
      </c>
      <c r="E27" s="12" t="s">
        <v>13</v>
      </c>
      <c r="F27" s="14">
        <v>1</v>
      </c>
      <c r="G27" s="66" t="s">
        <v>13</v>
      </c>
      <c r="H27" s="12" t="s">
        <v>13</v>
      </c>
      <c r="I27" s="14" t="s">
        <v>13</v>
      </c>
      <c r="J27" s="66" t="s">
        <v>13</v>
      </c>
      <c r="K27" s="12">
        <v>3</v>
      </c>
      <c r="L27" s="12" t="s">
        <v>13</v>
      </c>
      <c r="M27" s="12" t="s">
        <v>13</v>
      </c>
      <c r="N27" s="14" t="s">
        <v>13</v>
      </c>
      <c r="O27" s="66" t="s">
        <v>13</v>
      </c>
      <c r="P27" s="12" t="s">
        <v>13</v>
      </c>
      <c r="Q27" s="12">
        <v>1</v>
      </c>
      <c r="R27" s="14" t="s">
        <v>13</v>
      </c>
      <c r="S27" s="66">
        <v>30</v>
      </c>
      <c r="T27" s="14" t="s">
        <v>13</v>
      </c>
      <c r="U27" s="66" t="s">
        <v>13</v>
      </c>
      <c r="V27" s="14" t="s">
        <v>13</v>
      </c>
      <c r="W27" s="71">
        <f>SUM(C27:V27)</f>
        <v>35</v>
      </c>
    </row>
    <row r="28" spans="1:24" x14ac:dyDescent="0.3">
      <c r="A28" s="267"/>
      <c r="B28" s="2" t="s">
        <v>5</v>
      </c>
      <c r="C28" s="7">
        <v>3</v>
      </c>
      <c r="D28" s="1">
        <v>4</v>
      </c>
      <c r="E28" s="1">
        <v>1</v>
      </c>
      <c r="F28" s="8">
        <v>6</v>
      </c>
      <c r="G28" s="7">
        <v>1</v>
      </c>
      <c r="H28" s="1" t="s">
        <v>13</v>
      </c>
      <c r="I28" s="8">
        <v>1</v>
      </c>
      <c r="J28" s="7">
        <v>9</v>
      </c>
      <c r="K28" s="1">
        <v>13</v>
      </c>
      <c r="L28" s="1" t="s">
        <v>13</v>
      </c>
      <c r="M28" s="1">
        <v>7</v>
      </c>
      <c r="N28" s="8" t="s">
        <v>13</v>
      </c>
      <c r="O28" s="7">
        <v>2</v>
      </c>
      <c r="P28" s="1">
        <v>1</v>
      </c>
      <c r="Q28" s="1">
        <v>10</v>
      </c>
      <c r="R28" s="8">
        <v>8</v>
      </c>
      <c r="S28" s="7">
        <v>16</v>
      </c>
      <c r="T28" s="8" t="s">
        <v>13</v>
      </c>
      <c r="U28" s="7">
        <v>5</v>
      </c>
      <c r="V28" s="8">
        <v>1</v>
      </c>
      <c r="W28" s="21">
        <f>SUM(C28:V28)</f>
        <v>88</v>
      </c>
    </row>
    <row r="29" spans="1:24" x14ac:dyDescent="0.3">
      <c r="A29" s="267"/>
      <c r="B29" s="2" t="s">
        <v>6</v>
      </c>
      <c r="C29" s="7">
        <v>2</v>
      </c>
      <c r="D29" s="1">
        <v>3</v>
      </c>
      <c r="E29" s="1" t="s">
        <v>13</v>
      </c>
      <c r="F29" s="8">
        <v>7</v>
      </c>
      <c r="G29" s="7">
        <v>1</v>
      </c>
      <c r="H29" s="1">
        <f>3+1</f>
        <v>4</v>
      </c>
      <c r="I29" s="8">
        <v>1</v>
      </c>
      <c r="J29" s="7">
        <v>1</v>
      </c>
      <c r="K29" s="1">
        <v>6</v>
      </c>
      <c r="L29" s="1" t="s">
        <v>13</v>
      </c>
      <c r="M29" s="1">
        <v>2</v>
      </c>
      <c r="N29" s="8" t="s">
        <v>13</v>
      </c>
      <c r="O29" s="7">
        <v>3</v>
      </c>
      <c r="P29" s="1" t="s">
        <v>13</v>
      </c>
      <c r="Q29" s="1">
        <v>3</v>
      </c>
      <c r="R29" s="8">
        <v>2</v>
      </c>
      <c r="S29" s="7">
        <f>22+1</f>
        <v>23</v>
      </c>
      <c r="T29" s="8" t="s">
        <v>13</v>
      </c>
      <c r="U29" s="7">
        <v>30</v>
      </c>
      <c r="V29" s="8">
        <v>3</v>
      </c>
      <c r="W29" s="21">
        <f>SUM(C29:V29)</f>
        <v>91</v>
      </c>
    </row>
    <row r="30" spans="1:24" ht="15" thickBot="1" x14ac:dyDescent="0.35">
      <c r="A30" s="268"/>
      <c r="B30" s="24" t="s">
        <v>79</v>
      </c>
      <c r="C30" s="9">
        <v>3</v>
      </c>
      <c r="D30" s="67" t="s">
        <v>13</v>
      </c>
      <c r="E30" s="67" t="s">
        <v>13</v>
      </c>
      <c r="F30" s="10" t="s">
        <v>13</v>
      </c>
      <c r="G30" s="9" t="s">
        <v>13</v>
      </c>
      <c r="H30" s="67" t="s">
        <v>13</v>
      </c>
      <c r="I30" s="10" t="s">
        <v>13</v>
      </c>
      <c r="J30" s="9">
        <v>20</v>
      </c>
      <c r="K30" s="67">
        <v>14</v>
      </c>
      <c r="L30" s="67" t="s">
        <v>13</v>
      </c>
      <c r="M30" s="67" t="s">
        <v>13</v>
      </c>
      <c r="N30" s="10" t="s">
        <v>13</v>
      </c>
      <c r="O30" s="9" t="s">
        <v>13</v>
      </c>
      <c r="P30" s="67" t="s">
        <v>13</v>
      </c>
      <c r="Q30" s="67">
        <v>4</v>
      </c>
      <c r="R30" s="10">
        <v>5</v>
      </c>
      <c r="S30" s="9">
        <v>4</v>
      </c>
      <c r="T30" s="10" t="s">
        <v>13</v>
      </c>
      <c r="U30" s="9" t="s">
        <v>13</v>
      </c>
      <c r="V30" s="10" t="s">
        <v>13</v>
      </c>
      <c r="W30" s="22">
        <f>SUM(C30:V30)</f>
        <v>50</v>
      </c>
    </row>
    <row r="31" spans="1:24" x14ac:dyDescent="0.3">
      <c r="A31" s="267" t="s">
        <v>8</v>
      </c>
      <c r="B31" s="54" t="s">
        <v>4</v>
      </c>
      <c r="C31" s="55"/>
      <c r="D31" s="57"/>
      <c r="E31" s="57"/>
      <c r="F31" s="56"/>
      <c r="G31" s="55"/>
      <c r="H31" s="57"/>
      <c r="I31" s="56"/>
      <c r="J31" s="55"/>
      <c r="K31" s="57"/>
      <c r="L31" s="57"/>
      <c r="M31" s="57"/>
      <c r="N31" s="56"/>
      <c r="O31" s="55"/>
      <c r="P31" s="57"/>
      <c r="Q31" s="57"/>
      <c r="R31" s="56"/>
      <c r="S31" s="55"/>
      <c r="T31" s="56"/>
      <c r="U31" s="55"/>
      <c r="V31" s="56"/>
      <c r="W31" s="77">
        <f t="shared" ref="W31:W38" si="2">SUM(C31:V31)</f>
        <v>0</v>
      </c>
    </row>
    <row r="32" spans="1:24" x14ac:dyDescent="0.3">
      <c r="A32" s="267"/>
      <c r="B32" s="2" t="s">
        <v>5</v>
      </c>
      <c r="C32" s="7"/>
      <c r="D32" s="1"/>
      <c r="E32" s="1"/>
      <c r="F32" s="8"/>
      <c r="G32" s="7"/>
      <c r="H32" s="1"/>
      <c r="I32" s="8"/>
      <c r="J32" s="7"/>
      <c r="K32" s="1"/>
      <c r="L32" s="1"/>
      <c r="M32" s="1"/>
      <c r="N32" s="8"/>
      <c r="O32" s="7"/>
      <c r="P32" s="1"/>
      <c r="Q32" s="1"/>
      <c r="R32" s="8"/>
      <c r="S32" s="7"/>
      <c r="T32" s="8"/>
      <c r="U32" s="7"/>
      <c r="V32" s="8"/>
      <c r="W32" s="21">
        <f t="shared" si="2"/>
        <v>0</v>
      </c>
    </row>
    <row r="33" spans="1:23" x14ac:dyDescent="0.3">
      <c r="A33" s="267"/>
      <c r="B33" s="2" t="s">
        <v>6</v>
      </c>
      <c r="C33" s="7"/>
      <c r="D33" s="1"/>
      <c r="E33" s="1"/>
      <c r="F33" s="8"/>
      <c r="G33" s="7"/>
      <c r="H33" s="1"/>
      <c r="I33" s="8"/>
      <c r="J33" s="7"/>
      <c r="K33" s="1"/>
      <c r="L33" s="1"/>
      <c r="M33" s="1"/>
      <c r="N33" s="8"/>
      <c r="O33" s="7"/>
      <c r="P33" s="1"/>
      <c r="Q33" s="1"/>
      <c r="R33" s="8"/>
      <c r="S33" s="7"/>
      <c r="T33" s="8"/>
      <c r="U33" s="7"/>
      <c r="V33" s="8"/>
      <c r="W33" s="21">
        <f t="shared" si="2"/>
        <v>0</v>
      </c>
    </row>
    <row r="34" spans="1:23" ht="15" thickBot="1" x14ac:dyDescent="0.35">
      <c r="A34" s="267"/>
      <c r="B34" s="72" t="s">
        <v>79</v>
      </c>
      <c r="C34" s="73"/>
      <c r="D34" s="75"/>
      <c r="E34" s="75"/>
      <c r="F34" s="74"/>
      <c r="G34" s="73"/>
      <c r="H34" s="75"/>
      <c r="I34" s="74"/>
      <c r="J34" s="73"/>
      <c r="K34" s="75"/>
      <c r="L34" s="75"/>
      <c r="M34" s="75"/>
      <c r="N34" s="74"/>
      <c r="O34" s="73"/>
      <c r="P34" s="75"/>
      <c r="Q34" s="75"/>
      <c r="R34" s="74"/>
      <c r="S34" s="73"/>
      <c r="T34" s="74"/>
      <c r="U34" s="73"/>
      <c r="V34" s="74"/>
      <c r="W34" s="76">
        <f t="shared" si="2"/>
        <v>0</v>
      </c>
    </row>
    <row r="35" spans="1:23" x14ac:dyDescent="0.3">
      <c r="A35" s="266" t="s">
        <v>9</v>
      </c>
      <c r="B35" s="58" t="s">
        <v>4</v>
      </c>
      <c r="C35" s="66"/>
      <c r="D35" s="12"/>
      <c r="E35" s="12"/>
      <c r="F35" s="14"/>
      <c r="G35" s="66"/>
      <c r="H35" s="12"/>
      <c r="I35" s="14"/>
      <c r="J35" s="66"/>
      <c r="K35" s="12"/>
      <c r="L35" s="12"/>
      <c r="M35" s="12"/>
      <c r="N35" s="14"/>
      <c r="O35" s="66"/>
      <c r="P35" s="12"/>
      <c r="Q35" s="12"/>
      <c r="R35" s="14"/>
      <c r="S35" s="66"/>
      <c r="T35" s="14"/>
      <c r="U35" s="66"/>
      <c r="V35" s="14"/>
      <c r="W35" s="78">
        <f t="shared" si="2"/>
        <v>0</v>
      </c>
    </row>
    <row r="36" spans="1:23" x14ac:dyDescent="0.3">
      <c r="A36" s="267"/>
      <c r="B36" s="2" t="s">
        <v>5</v>
      </c>
      <c r="C36" s="7"/>
      <c r="D36" s="1"/>
      <c r="E36" s="1"/>
      <c r="F36" s="8"/>
      <c r="G36" s="7"/>
      <c r="H36" s="1"/>
      <c r="I36" s="8"/>
      <c r="J36" s="7"/>
      <c r="K36" s="1"/>
      <c r="L36" s="1"/>
      <c r="M36" s="1"/>
      <c r="N36" s="8"/>
      <c r="O36" s="7"/>
      <c r="P36" s="1"/>
      <c r="Q36" s="1"/>
      <c r="R36" s="8"/>
      <c r="S36" s="7"/>
      <c r="T36" s="8"/>
      <c r="U36" s="7"/>
      <c r="V36" s="8"/>
      <c r="W36" s="36">
        <f t="shared" si="2"/>
        <v>0</v>
      </c>
    </row>
    <row r="37" spans="1:23" x14ac:dyDescent="0.3">
      <c r="A37" s="267"/>
      <c r="B37" s="2" t="s">
        <v>6</v>
      </c>
      <c r="C37" s="7"/>
      <c r="D37" s="1"/>
      <c r="E37" s="1"/>
      <c r="F37" s="8"/>
      <c r="G37" s="7"/>
      <c r="H37" s="1"/>
      <c r="I37" s="8"/>
      <c r="J37" s="7"/>
      <c r="K37" s="1"/>
      <c r="L37" s="1"/>
      <c r="M37" s="1"/>
      <c r="N37" s="8"/>
      <c r="O37" s="7"/>
      <c r="P37" s="1"/>
      <c r="Q37" s="1"/>
      <c r="R37" s="8"/>
      <c r="S37" s="7"/>
      <c r="T37" s="8"/>
      <c r="U37" s="7"/>
      <c r="V37" s="8"/>
      <c r="W37" s="36">
        <f t="shared" si="2"/>
        <v>0</v>
      </c>
    </row>
    <row r="38" spans="1:23" ht="15" thickBot="1" x14ac:dyDescent="0.35">
      <c r="A38" s="268"/>
      <c r="B38" s="24" t="s">
        <v>79</v>
      </c>
      <c r="C38" s="9"/>
      <c r="D38" s="67"/>
      <c r="E38" s="67"/>
      <c r="F38" s="10"/>
      <c r="G38" s="9"/>
      <c r="H38" s="67"/>
      <c r="I38" s="10"/>
      <c r="J38" s="9"/>
      <c r="K38" s="67"/>
      <c r="L38" s="67"/>
      <c r="M38" s="67"/>
      <c r="N38" s="10"/>
      <c r="O38" s="9"/>
      <c r="P38" s="67"/>
      <c r="Q38" s="67"/>
      <c r="R38" s="10"/>
      <c r="S38" s="9"/>
      <c r="T38" s="10"/>
      <c r="U38" s="9"/>
      <c r="V38" s="10"/>
      <c r="W38" s="40">
        <f t="shared" si="2"/>
        <v>0</v>
      </c>
    </row>
    <row r="39" spans="1:23" x14ac:dyDescent="0.3">
      <c r="A39" s="55"/>
      <c r="B39" s="54" t="s">
        <v>10</v>
      </c>
      <c r="C39" s="55">
        <f>SUM(C28:C29,C32:C33,C36:C37)</f>
        <v>5</v>
      </c>
      <c r="D39" s="57">
        <f t="shared" ref="D39:V39" si="3">SUM(D28:D29,D32:D33,D36:D37)</f>
        <v>7</v>
      </c>
      <c r="E39" s="57">
        <f t="shared" si="3"/>
        <v>1</v>
      </c>
      <c r="F39" s="56">
        <f t="shared" si="3"/>
        <v>13</v>
      </c>
      <c r="G39" s="55">
        <f t="shared" si="3"/>
        <v>2</v>
      </c>
      <c r="H39" s="57">
        <f t="shared" si="3"/>
        <v>4</v>
      </c>
      <c r="I39" s="56">
        <f t="shared" si="3"/>
        <v>2</v>
      </c>
      <c r="J39" s="55">
        <f t="shared" si="3"/>
        <v>10</v>
      </c>
      <c r="K39" s="57">
        <f t="shared" si="3"/>
        <v>19</v>
      </c>
      <c r="L39" s="57">
        <f t="shared" si="3"/>
        <v>0</v>
      </c>
      <c r="M39" s="57">
        <f t="shared" si="3"/>
        <v>9</v>
      </c>
      <c r="N39" s="56">
        <f t="shared" si="3"/>
        <v>0</v>
      </c>
      <c r="O39" s="55">
        <f t="shared" si="3"/>
        <v>5</v>
      </c>
      <c r="P39" s="57">
        <f t="shared" si="3"/>
        <v>1</v>
      </c>
      <c r="Q39" s="57">
        <f t="shared" si="3"/>
        <v>13</v>
      </c>
      <c r="R39" s="56">
        <f t="shared" si="3"/>
        <v>10</v>
      </c>
      <c r="S39" s="55">
        <f t="shared" si="3"/>
        <v>39</v>
      </c>
      <c r="T39" s="56">
        <f t="shared" si="3"/>
        <v>0</v>
      </c>
      <c r="U39" s="55">
        <f t="shared" si="3"/>
        <v>35</v>
      </c>
      <c r="V39" s="56">
        <f t="shared" si="3"/>
        <v>4</v>
      </c>
      <c r="W39" s="77"/>
    </row>
    <row r="40" spans="1:23" ht="15" thickBot="1" x14ac:dyDescent="0.35">
      <c r="A40" s="73"/>
      <c r="B40" s="72" t="s">
        <v>11</v>
      </c>
      <c r="C40" s="257">
        <f>SUM(C39:F39)</f>
        <v>26</v>
      </c>
      <c r="D40" s="259"/>
      <c r="E40" s="259"/>
      <c r="F40" s="258"/>
      <c r="G40" s="257">
        <f>SUM(G39:I39)</f>
        <v>8</v>
      </c>
      <c r="H40" s="259"/>
      <c r="I40" s="258"/>
      <c r="J40" s="257">
        <f>SUM(J39:N39)</f>
        <v>38</v>
      </c>
      <c r="K40" s="259"/>
      <c r="L40" s="259"/>
      <c r="M40" s="259"/>
      <c r="N40" s="258"/>
      <c r="O40" s="257">
        <f>SUM(O39:R39)</f>
        <v>29</v>
      </c>
      <c r="P40" s="259"/>
      <c r="Q40" s="259"/>
      <c r="R40" s="258"/>
      <c r="S40" s="257">
        <f>SUM(S39:T39)</f>
        <v>39</v>
      </c>
      <c r="T40" s="258"/>
      <c r="U40" s="260">
        <f>SUM(U39:V39)</f>
        <v>39</v>
      </c>
      <c r="V40" s="261"/>
      <c r="W40" s="22">
        <f>SUM(C40:V40)</f>
        <v>179</v>
      </c>
    </row>
    <row r="41" spans="1:23" ht="15" thickBot="1" x14ac:dyDescent="0.35">
      <c r="A41" s="104" t="s">
        <v>75</v>
      </c>
      <c r="B41" s="106"/>
      <c r="C41" s="113">
        <v>42</v>
      </c>
      <c r="D41" s="106"/>
      <c r="E41" s="113">
        <v>5</v>
      </c>
      <c r="F41" s="106"/>
      <c r="G41" s="113">
        <v>1</v>
      </c>
      <c r="H41" s="106"/>
      <c r="I41" s="106"/>
      <c r="J41" s="113">
        <v>3</v>
      </c>
      <c r="K41" s="113">
        <v>6</v>
      </c>
      <c r="L41" s="106"/>
      <c r="M41" s="113">
        <v>4</v>
      </c>
      <c r="N41" s="106"/>
      <c r="O41" s="113">
        <v>4</v>
      </c>
      <c r="P41" s="106"/>
      <c r="Q41" s="113">
        <v>8</v>
      </c>
      <c r="R41" s="113">
        <v>39</v>
      </c>
      <c r="S41" s="113">
        <v>43</v>
      </c>
      <c r="T41" s="142">
        <v>2</v>
      </c>
      <c r="V41" t="s">
        <v>34</v>
      </c>
    </row>
    <row r="42" spans="1:23" x14ac:dyDescent="0.3">
      <c r="V42" t="s">
        <v>97</v>
      </c>
      <c r="W42">
        <f>SUM(C41:T41)</f>
        <v>157</v>
      </c>
    </row>
  </sheetData>
  <mergeCells count="46">
    <mergeCell ref="A31:A34"/>
    <mergeCell ref="A35:A38"/>
    <mergeCell ref="S24:T24"/>
    <mergeCell ref="U24:V24"/>
    <mergeCell ref="J3:N3"/>
    <mergeCell ref="J4:L4"/>
    <mergeCell ref="O3:R3"/>
    <mergeCell ref="O4:R4"/>
    <mergeCell ref="S3:T3"/>
    <mergeCell ref="C24:F24"/>
    <mergeCell ref="A6:A9"/>
    <mergeCell ref="A10:A13"/>
    <mergeCell ref="A14:A17"/>
    <mergeCell ref="A27:A30"/>
    <mergeCell ref="A1:V1"/>
    <mergeCell ref="C4:D4"/>
    <mergeCell ref="G25:I25"/>
    <mergeCell ref="C25:D25"/>
    <mergeCell ref="J25:L25"/>
    <mergeCell ref="O25:R25"/>
    <mergeCell ref="A22:W22"/>
    <mergeCell ref="U25:V25"/>
    <mergeCell ref="U3:V3"/>
    <mergeCell ref="U4:V4"/>
    <mergeCell ref="G24:I24"/>
    <mergeCell ref="J24:N24"/>
    <mergeCell ref="O24:R24"/>
    <mergeCell ref="C3:F3"/>
    <mergeCell ref="E4:F4"/>
    <mergeCell ref="E25:F25"/>
    <mergeCell ref="C2:V2"/>
    <mergeCell ref="C23:V23"/>
    <mergeCell ref="U19:V19"/>
    <mergeCell ref="S19:T19"/>
    <mergeCell ref="O19:R19"/>
    <mergeCell ref="J19:N19"/>
    <mergeCell ref="G19:I19"/>
    <mergeCell ref="C19:F19"/>
    <mergeCell ref="G3:I3"/>
    <mergeCell ref="G4:I4"/>
    <mergeCell ref="U40:V40"/>
    <mergeCell ref="C40:F40"/>
    <mergeCell ref="G40:I40"/>
    <mergeCell ref="J40:N40"/>
    <mergeCell ref="O40:R40"/>
    <mergeCell ref="S40:T40"/>
  </mergeCells>
  <pageMargins left="0.25" right="0.25" top="0.75" bottom="0.75" header="0.3" footer="0.3"/>
  <pageSetup paperSize="9" scale="4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55" zoomScaleNormal="5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50" sqref="D50"/>
    </sheetView>
  </sheetViews>
  <sheetFormatPr defaultRowHeight="14.4" x14ac:dyDescent="0.3"/>
  <cols>
    <col min="1" max="1" width="11.88671875" customWidth="1"/>
    <col min="2" max="2" width="20.33203125" bestFit="1" customWidth="1"/>
    <col min="3" max="4" width="15.6640625" bestFit="1" customWidth="1"/>
    <col min="5" max="5" width="14.109375" bestFit="1" customWidth="1"/>
    <col min="6" max="6" width="15.6640625" bestFit="1" customWidth="1"/>
    <col min="7" max="7" width="12.88671875" bestFit="1" customWidth="1"/>
    <col min="8" max="9" width="15.6640625" bestFit="1" customWidth="1"/>
    <col min="10" max="12" width="14.109375" bestFit="1" customWidth="1"/>
    <col min="13" max="13" width="13" bestFit="1" customWidth="1"/>
    <col min="14" max="14" width="11.88671875" bestFit="1" customWidth="1"/>
    <col min="15" max="15" width="13" bestFit="1" customWidth="1"/>
    <col min="16" max="16" width="12.33203125" bestFit="1" customWidth="1"/>
    <col min="17" max="17" width="15.6640625" bestFit="1" customWidth="1"/>
    <col min="18" max="18" width="12" bestFit="1" customWidth="1"/>
    <col min="19" max="19" width="2.33203125" bestFit="1" customWidth="1"/>
  </cols>
  <sheetData>
    <row r="1" spans="1:17" ht="14.4" customHeight="1" x14ac:dyDescent="0.3">
      <c r="A1" s="276" t="s">
        <v>105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14"/>
    </row>
    <row r="2" spans="1:17" ht="29.4" thickBot="1" x14ac:dyDescent="0.35">
      <c r="A2" s="13" t="s">
        <v>0</v>
      </c>
      <c r="B2" s="1" t="s">
        <v>1</v>
      </c>
      <c r="C2" s="262" t="s">
        <v>2</v>
      </c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8"/>
    </row>
    <row r="3" spans="1:17" x14ac:dyDescent="0.3">
      <c r="A3" s="7"/>
      <c r="B3" s="2"/>
      <c r="C3" s="264" t="s">
        <v>3</v>
      </c>
      <c r="D3" s="279"/>
      <c r="E3" s="265"/>
      <c r="F3" s="264" t="s">
        <v>14</v>
      </c>
      <c r="G3" s="279"/>
      <c r="H3" s="279"/>
      <c r="I3" s="279"/>
      <c r="J3" s="265"/>
      <c r="K3" s="264" t="s">
        <v>15</v>
      </c>
      <c r="L3" s="279"/>
      <c r="M3" s="265"/>
      <c r="N3" s="264" t="s">
        <v>16</v>
      </c>
      <c r="O3" s="265"/>
      <c r="P3" s="29" t="s">
        <v>17</v>
      </c>
      <c r="Q3" s="21" t="s">
        <v>71</v>
      </c>
    </row>
    <row r="4" spans="1:17" s="25" customFormat="1" ht="15" thickBot="1" x14ac:dyDescent="0.35">
      <c r="A4" s="50"/>
      <c r="B4" s="251"/>
      <c r="C4" s="102">
        <v>43101</v>
      </c>
      <c r="D4" s="111">
        <v>43132</v>
      </c>
      <c r="E4" s="110">
        <v>43160</v>
      </c>
      <c r="F4" s="102">
        <v>43102</v>
      </c>
      <c r="G4" s="111">
        <v>43133</v>
      </c>
      <c r="H4" s="111">
        <v>43161</v>
      </c>
      <c r="I4" s="111">
        <v>43192</v>
      </c>
      <c r="J4" s="110">
        <v>43222</v>
      </c>
      <c r="K4" s="102">
        <v>43103</v>
      </c>
      <c r="L4" s="111">
        <v>43134</v>
      </c>
      <c r="M4" s="110">
        <v>43162</v>
      </c>
      <c r="N4" s="135">
        <v>43104</v>
      </c>
      <c r="O4" s="136">
        <v>43135</v>
      </c>
      <c r="P4" s="99">
        <v>43105</v>
      </c>
      <c r="Q4" s="248"/>
    </row>
    <row r="5" spans="1:17" x14ac:dyDescent="0.3">
      <c r="A5" s="266" t="s">
        <v>7</v>
      </c>
      <c r="B5" s="58" t="s">
        <v>4</v>
      </c>
      <c r="C5" s="122" t="s">
        <v>13</v>
      </c>
      <c r="D5" s="61">
        <v>39910400.310000002</v>
      </c>
      <c r="E5" s="60">
        <v>78673990.269999996</v>
      </c>
      <c r="F5" s="59">
        <v>98058058.930000007</v>
      </c>
      <c r="G5" s="61">
        <v>4900000</v>
      </c>
      <c r="H5" s="61" t="s">
        <v>13</v>
      </c>
      <c r="I5" s="61" t="s">
        <v>13</v>
      </c>
      <c r="J5" s="60">
        <v>73500953.420000002</v>
      </c>
      <c r="K5" s="59">
        <v>44063909.100000001</v>
      </c>
      <c r="L5" s="61">
        <v>289768840.35263002</v>
      </c>
      <c r="M5" s="60" t="s">
        <v>13</v>
      </c>
      <c r="N5" s="122" t="s">
        <v>13</v>
      </c>
      <c r="O5" s="114">
        <v>26370302</v>
      </c>
      <c r="P5" s="93" t="s">
        <v>13</v>
      </c>
      <c r="Q5" s="62">
        <f>SUM(C5:P5)</f>
        <v>655246454.38263011</v>
      </c>
    </row>
    <row r="6" spans="1:17" x14ac:dyDescent="0.3">
      <c r="A6" s="267"/>
      <c r="B6" s="2" t="s">
        <v>5</v>
      </c>
      <c r="C6" s="123" t="s">
        <v>13</v>
      </c>
      <c r="D6" s="4" t="s">
        <v>13</v>
      </c>
      <c r="E6" s="19" t="s">
        <v>13</v>
      </c>
      <c r="F6" s="23" t="s">
        <v>13</v>
      </c>
      <c r="G6" s="4" t="s">
        <v>13</v>
      </c>
      <c r="H6" s="4" t="s">
        <v>13</v>
      </c>
      <c r="I6" s="4" t="s">
        <v>13</v>
      </c>
      <c r="J6" s="19">
        <v>3689964</v>
      </c>
      <c r="K6" s="23" t="s">
        <v>13</v>
      </c>
      <c r="L6" s="4" t="s">
        <v>13</v>
      </c>
      <c r="M6" s="19" t="s">
        <v>13</v>
      </c>
      <c r="N6" s="123" t="s">
        <v>13</v>
      </c>
      <c r="O6" s="115" t="s">
        <v>13</v>
      </c>
      <c r="P6" s="31" t="s">
        <v>13</v>
      </c>
      <c r="Q6" s="20">
        <f t="shared" ref="Q6:Q16" si="0">SUM(C6:P6)</f>
        <v>3689964</v>
      </c>
    </row>
    <row r="7" spans="1:17" x14ac:dyDescent="0.3">
      <c r="A7" s="267"/>
      <c r="B7" s="2" t="s">
        <v>6</v>
      </c>
      <c r="C7" s="123">
        <f>157237784.87+6185895.83</f>
        <v>163423680.70000002</v>
      </c>
      <c r="D7" s="4">
        <v>80014017.290000007</v>
      </c>
      <c r="E7" s="19">
        <f>4280039+9067524</f>
        <v>13347563</v>
      </c>
      <c r="F7" s="23">
        <v>98615988.569999993</v>
      </c>
      <c r="G7" s="4" t="s">
        <v>13</v>
      </c>
      <c r="H7" s="4">
        <v>335521200.74000001</v>
      </c>
      <c r="I7" s="4">
        <v>554945516.47000003</v>
      </c>
      <c r="J7" s="19">
        <f>198328730.46+7026398.49</f>
        <v>205355128.95000002</v>
      </c>
      <c r="K7" s="23">
        <v>115130108.78</v>
      </c>
      <c r="L7" s="4">
        <v>101159990.807143</v>
      </c>
      <c r="M7" s="19">
        <v>13457620</v>
      </c>
      <c r="N7" s="123" t="s">
        <v>13</v>
      </c>
      <c r="O7" s="115" t="s">
        <v>13</v>
      </c>
      <c r="P7" s="31" t="s">
        <v>13</v>
      </c>
      <c r="Q7" s="20">
        <f t="shared" si="0"/>
        <v>1680970815.307143</v>
      </c>
    </row>
    <row r="8" spans="1:17" ht="15" thickBot="1" x14ac:dyDescent="0.35">
      <c r="A8" s="268"/>
      <c r="B8" s="24" t="s">
        <v>79</v>
      </c>
      <c r="C8" s="124" t="s">
        <v>13</v>
      </c>
      <c r="D8" s="65" t="s">
        <v>13</v>
      </c>
      <c r="E8" s="64" t="s">
        <v>13</v>
      </c>
      <c r="F8" s="63">
        <v>112032874.79000001</v>
      </c>
      <c r="G8" s="65">
        <v>23640445.280000001</v>
      </c>
      <c r="H8" s="65" t="s">
        <v>13</v>
      </c>
      <c r="I8" s="65">
        <v>236949284.44</v>
      </c>
      <c r="J8" s="64">
        <v>30300355.23</v>
      </c>
      <c r="K8" s="63">
        <v>80960467.099999994</v>
      </c>
      <c r="L8" s="65">
        <v>16023968.140000001</v>
      </c>
      <c r="M8" s="64"/>
      <c r="N8" s="124" t="s">
        <v>13</v>
      </c>
      <c r="O8" s="116" t="s">
        <v>13</v>
      </c>
      <c r="P8" s="32"/>
      <c r="Q8" s="35">
        <f t="shared" si="0"/>
        <v>499907394.98000002</v>
      </c>
    </row>
    <row r="9" spans="1:17" x14ac:dyDescent="0.3">
      <c r="A9" s="267" t="s">
        <v>8</v>
      </c>
      <c r="B9" s="54" t="s">
        <v>4</v>
      </c>
      <c r="C9" s="68"/>
      <c r="D9" s="70"/>
      <c r="E9" s="69"/>
      <c r="F9" s="68">
        <v>45318241.060000002</v>
      </c>
      <c r="G9" s="70">
        <v>1534280</v>
      </c>
      <c r="H9" s="70"/>
      <c r="I9" s="70">
        <v>131723588.23</v>
      </c>
      <c r="J9" s="69"/>
      <c r="K9" s="68"/>
      <c r="L9" s="70"/>
      <c r="M9" s="69"/>
      <c r="N9" s="137"/>
      <c r="O9" s="138"/>
      <c r="P9" s="91"/>
      <c r="Q9" s="92">
        <f t="shared" si="0"/>
        <v>178576109.29000002</v>
      </c>
    </row>
    <row r="10" spans="1:17" x14ac:dyDescent="0.3">
      <c r="A10" s="267"/>
      <c r="B10" s="2" t="s">
        <v>5</v>
      </c>
      <c r="C10" s="23"/>
      <c r="D10" s="4"/>
      <c r="E10" s="19"/>
      <c r="F10" s="23"/>
      <c r="G10" s="4"/>
      <c r="H10" s="4"/>
      <c r="I10" s="4" t="s">
        <v>13</v>
      </c>
      <c r="J10" s="19"/>
      <c r="K10" s="23"/>
      <c r="L10" s="4"/>
      <c r="M10" s="19"/>
      <c r="N10" s="123"/>
      <c r="O10" s="115"/>
      <c r="P10" s="31"/>
      <c r="Q10" s="20">
        <f t="shared" si="0"/>
        <v>0</v>
      </c>
    </row>
    <row r="11" spans="1:17" x14ac:dyDescent="0.3">
      <c r="A11" s="267"/>
      <c r="B11" s="2" t="s">
        <v>6</v>
      </c>
      <c r="C11" s="23"/>
      <c r="D11" s="4">
        <v>107360000</v>
      </c>
      <c r="E11" s="19"/>
      <c r="F11" s="23"/>
      <c r="G11" s="4"/>
      <c r="H11" s="4"/>
      <c r="I11" s="4">
        <v>32886787.390000001</v>
      </c>
      <c r="J11" s="19"/>
      <c r="K11" s="23"/>
      <c r="L11" s="4"/>
      <c r="M11" s="19"/>
      <c r="N11" s="123"/>
      <c r="O11" s="115"/>
      <c r="P11" s="31"/>
      <c r="Q11" s="20">
        <f t="shared" si="0"/>
        <v>140246787.38999999</v>
      </c>
    </row>
    <row r="12" spans="1:17" ht="15" thickBot="1" x14ac:dyDescent="0.35">
      <c r="A12" s="267"/>
      <c r="B12" s="72" t="s">
        <v>79</v>
      </c>
      <c r="C12" s="95"/>
      <c r="D12" s="89"/>
      <c r="E12" s="96"/>
      <c r="F12" s="95"/>
      <c r="G12" s="89"/>
      <c r="H12" s="89"/>
      <c r="I12" s="89">
        <v>16259338.119999999</v>
      </c>
      <c r="J12" s="96"/>
      <c r="K12" s="95"/>
      <c r="L12" s="89"/>
      <c r="M12" s="96"/>
      <c r="N12" s="139"/>
      <c r="O12" s="140"/>
      <c r="P12" s="97"/>
      <c r="Q12" s="98">
        <f t="shared" si="0"/>
        <v>16259338.119999999</v>
      </c>
    </row>
    <row r="13" spans="1:17" x14ac:dyDescent="0.3">
      <c r="A13" s="266" t="s">
        <v>9</v>
      </c>
      <c r="B13" s="58" t="s">
        <v>4</v>
      </c>
      <c r="C13" s="59"/>
      <c r="D13" s="61"/>
      <c r="E13" s="60"/>
      <c r="F13" s="59"/>
      <c r="G13" s="61"/>
      <c r="H13" s="61"/>
      <c r="I13" s="61"/>
      <c r="J13" s="60"/>
      <c r="K13" s="59"/>
      <c r="L13" s="61"/>
      <c r="M13" s="60"/>
      <c r="N13" s="122">
        <v>5794231.4199999999</v>
      </c>
      <c r="O13" s="114"/>
      <c r="P13" s="93"/>
      <c r="Q13" s="62">
        <f t="shared" si="0"/>
        <v>5794231.4199999999</v>
      </c>
    </row>
    <row r="14" spans="1:17" x14ac:dyDescent="0.3">
      <c r="A14" s="267"/>
      <c r="B14" s="2" t="s">
        <v>5</v>
      </c>
      <c r="C14" s="23"/>
      <c r="D14" s="4"/>
      <c r="E14" s="19"/>
      <c r="F14" s="23"/>
      <c r="G14" s="4"/>
      <c r="H14" s="4"/>
      <c r="I14" s="4"/>
      <c r="J14" s="19"/>
      <c r="K14" s="23"/>
      <c r="L14" s="4"/>
      <c r="M14" s="19"/>
      <c r="N14" s="123" t="s">
        <v>13</v>
      </c>
      <c r="O14" s="115"/>
      <c r="P14" s="31"/>
      <c r="Q14" s="20">
        <f t="shared" si="0"/>
        <v>0</v>
      </c>
    </row>
    <row r="15" spans="1:17" x14ac:dyDescent="0.3">
      <c r="A15" s="267"/>
      <c r="B15" s="2" t="s">
        <v>6</v>
      </c>
      <c r="C15" s="23"/>
      <c r="D15" s="4"/>
      <c r="E15" s="19"/>
      <c r="F15" s="23"/>
      <c r="G15" s="4"/>
      <c r="H15" s="4"/>
      <c r="I15" s="4"/>
      <c r="J15" s="19"/>
      <c r="K15" s="23"/>
      <c r="L15" s="4"/>
      <c r="M15" s="19"/>
      <c r="N15" s="123" t="s">
        <v>13</v>
      </c>
      <c r="O15" s="115"/>
      <c r="P15" s="31"/>
      <c r="Q15" s="20">
        <f t="shared" si="0"/>
        <v>0</v>
      </c>
    </row>
    <row r="16" spans="1:17" ht="15" thickBot="1" x14ac:dyDescent="0.35">
      <c r="A16" s="268"/>
      <c r="B16" s="24" t="s">
        <v>79</v>
      </c>
      <c r="C16" s="63"/>
      <c r="D16" s="65"/>
      <c r="E16" s="64"/>
      <c r="F16" s="63"/>
      <c r="G16" s="65"/>
      <c r="H16" s="65"/>
      <c r="I16" s="65"/>
      <c r="J16" s="64"/>
      <c r="K16" s="63"/>
      <c r="L16" s="65"/>
      <c r="M16" s="64"/>
      <c r="N16" s="124">
        <v>4086287.16</v>
      </c>
      <c r="O16" s="116"/>
      <c r="P16" s="32"/>
      <c r="Q16" s="35">
        <f t="shared" si="0"/>
        <v>4086287.16</v>
      </c>
    </row>
    <row r="17" spans="1:17" x14ac:dyDescent="0.3">
      <c r="A17" s="55"/>
      <c r="B17" s="54" t="s">
        <v>10</v>
      </c>
      <c r="C17" s="68">
        <f>SUM(C6:C7,C10:C11,C14:C15)</f>
        <v>163423680.70000002</v>
      </c>
      <c r="D17" s="70">
        <f t="shared" ref="D17:P17" si="1">SUM(D6:D7,D10:D11,D14:D15)</f>
        <v>187374017.29000002</v>
      </c>
      <c r="E17" s="69">
        <f t="shared" si="1"/>
        <v>13347563</v>
      </c>
      <c r="F17" s="68">
        <f t="shared" si="1"/>
        <v>98615988.569999993</v>
      </c>
      <c r="G17" s="70">
        <f t="shared" si="1"/>
        <v>0</v>
      </c>
      <c r="H17" s="70">
        <f t="shared" si="1"/>
        <v>335521200.74000001</v>
      </c>
      <c r="I17" s="70">
        <f t="shared" si="1"/>
        <v>587832303.86000001</v>
      </c>
      <c r="J17" s="69">
        <f t="shared" si="1"/>
        <v>209045092.95000002</v>
      </c>
      <c r="K17" s="68">
        <f t="shared" si="1"/>
        <v>115130108.78</v>
      </c>
      <c r="L17" s="70">
        <f t="shared" si="1"/>
        <v>101159990.807143</v>
      </c>
      <c r="M17" s="69">
        <f t="shared" si="1"/>
        <v>13457620</v>
      </c>
      <c r="N17" s="68">
        <f t="shared" si="1"/>
        <v>0</v>
      </c>
      <c r="O17" s="69">
        <f t="shared" si="1"/>
        <v>0</v>
      </c>
      <c r="P17" s="91">
        <f t="shared" si="1"/>
        <v>0</v>
      </c>
      <c r="Q17" s="92"/>
    </row>
    <row r="18" spans="1:17" ht="15" thickBot="1" x14ac:dyDescent="0.35">
      <c r="A18" s="9"/>
      <c r="B18" s="24" t="s">
        <v>11</v>
      </c>
      <c r="C18" s="275">
        <f>SUM(C17:E17)</f>
        <v>364145260.99000001</v>
      </c>
      <c r="D18" s="317"/>
      <c r="E18" s="313"/>
      <c r="F18" s="275">
        <f>SUM(F17:J17)</f>
        <v>1231014586.1200001</v>
      </c>
      <c r="G18" s="317"/>
      <c r="H18" s="317"/>
      <c r="I18" s="317"/>
      <c r="J18" s="313"/>
      <c r="K18" s="275">
        <f>SUM(K17:M17)</f>
        <v>229747719.587143</v>
      </c>
      <c r="L18" s="317"/>
      <c r="M18" s="313"/>
      <c r="N18" s="275">
        <f>SUM(N17:O17)</f>
        <v>0</v>
      </c>
      <c r="O18" s="313"/>
      <c r="P18" s="32">
        <f>SUM(P17)</f>
        <v>0</v>
      </c>
      <c r="Q18" s="35">
        <f>SUM(C18:P18)</f>
        <v>1824907566.6971431</v>
      </c>
    </row>
    <row r="19" spans="1:17" ht="15" thickBot="1" x14ac:dyDescent="0.35">
      <c r="A19" s="104" t="s">
        <v>75</v>
      </c>
      <c r="B19" s="105" t="s">
        <v>92</v>
      </c>
      <c r="C19" s="112">
        <v>1226627600</v>
      </c>
      <c r="D19" s="112">
        <v>814300000</v>
      </c>
      <c r="E19" s="112">
        <v>92000000</v>
      </c>
      <c r="F19" s="112">
        <v>1310609500</v>
      </c>
      <c r="G19" s="112">
        <v>72198600</v>
      </c>
      <c r="H19" s="112">
        <v>620000000</v>
      </c>
      <c r="I19" s="112">
        <v>1902592407.95</v>
      </c>
      <c r="J19" s="112">
        <v>7000000</v>
      </c>
      <c r="K19" s="112">
        <v>182679500</v>
      </c>
      <c r="L19" s="112">
        <v>60734430</v>
      </c>
      <c r="M19" s="112">
        <v>13713420</v>
      </c>
      <c r="N19" s="108" t="s">
        <v>13</v>
      </c>
      <c r="O19" s="109" t="s">
        <v>13</v>
      </c>
      <c r="P19" s="42" t="s">
        <v>96</v>
      </c>
      <c r="Q19" s="42">
        <f>SUM(C19:O19)</f>
        <v>6302455457.9499998</v>
      </c>
    </row>
    <row r="20" spans="1:17" ht="15" thickBot="1" x14ac:dyDescent="0.35"/>
    <row r="21" spans="1:17" ht="14.4" customHeight="1" x14ac:dyDescent="0.3">
      <c r="A21" s="276" t="s">
        <v>70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14"/>
    </row>
    <row r="22" spans="1:17" ht="29.4" thickBot="1" x14ac:dyDescent="0.35">
      <c r="A22" s="13" t="s">
        <v>0</v>
      </c>
      <c r="B22" s="1" t="s">
        <v>1</v>
      </c>
      <c r="C22" s="262" t="s">
        <v>2</v>
      </c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8"/>
    </row>
    <row r="23" spans="1:17" x14ac:dyDescent="0.3">
      <c r="A23" s="7"/>
      <c r="B23" s="2"/>
      <c r="C23" s="264" t="s">
        <v>3</v>
      </c>
      <c r="D23" s="279"/>
      <c r="E23" s="265"/>
      <c r="F23" s="264" t="s">
        <v>14</v>
      </c>
      <c r="G23" s="279"/>
      <c r="H23" s="279"/>
      <c r="I23" s="279"/>
      <c r="J23" s="265"/>
      <c r="K23" s="264" t="s">
        <v>15</v>
      </c>
      <c r="L23" s="279"/>
      <c r="M23" s="265"/>
      <c r="N23" s="264" t="s">
        <v>16</v>
      </c>
      <c r="O23" s="265"/>
      <c r="P23" s="29" t="s">
        <v>17</v>
      </c>
      <c r="Q23" s="21" t="s">
        <v>33</v>
      </c>
    </row>
    <row r="24" spans="1:17" s="25" customFormat="1" ht="15" thickBot="1" x14ac:dyDescent="0.35">
      <c r="A24" s="50"/>
      <c r="B24" s="44"/>
      <c r="C24" s="102">
        <v>43101</v>
      </c>
      <c r="D24" s="111">
        <v>43132</v>
      </c>
      <c r="E24" s="110">
        <v>43160</v>
      </c>
      <c r="F24" s="102">
        <v>43102</v>
      </c>
      <c r="G24" s="111">
        <v>43133</v>
      </c>
      <c r="H24" s="111">
        <v>43161</v>
      </c>
      <c r="I24" s="111">
        <v>43192</v>
      </c>
      <c r="J24" s="110">
        <v>43222</v>
      </c>
      <c r="K24" s="102">
        <v>43103</v>
      </c>
      <c r="L24" s="111">
        <v>43134</v>
      </c>
      <c r="M24" s="110">
        <v>43162</v>
      </c>
      <c r="N24" s="51">
        <v>43104</v>
      </c>
      <c r="O24" s="52">
        <v>43135</v>
      </c>
      <c r="P24" s="99">
        <v>43105</v>
      </c>
      <c r="Q24" s="100"/>
    </row>
    <row r="25" spans="1:17" x14ac:dyDescent="0.3">
      <c r="A25" s="266" t="s">
        <v>7</v>
      </c>
      <c r="B25" s="58" t="s">
        <v>4</v>
      </c>
      <c r="C25" s="66" t="s">
        <v>13</v>
      </c>
      <c r="D25" s="12">
        <v>1</v>
      </c>
      <c r="E25" s="14">
        <v>4</v>
      </c>
      <c r="F25" s="66">
        <v>5</v>
      </c>
      <c r="G25" s="12">
        <v>1</v>
      </c>
      <c r="H25" s="12" t="s">
        <v>13</v>
      </c>
      <c r="I25" s="12" t="s">
        <v>13</v>
      </c>
      <c r="J25" s="14">
        <v>15</v>
      </c>
      <c r="K25" s="66">
        <v>2</v>
      </c>
      <c r="L25" s="12">
        <v>39</v>
      </c>
      <c r="M25" s="14" t="s">
        <v>13</v>
      </c>
      <c r="N25" s="66" t="s">
        <v>13</v>
      </c>
      <c r="O25" s="14">
        <v>2</v>
      </c>
      <c r="P25" s="78" t="s">
        <v>13</v>
      </c>
      <c r="Q25" s="71">
        <f>SUM(C25:P25)</f>
        <v>69</v>
      </c>
    </row>
    <row r="26" spans="1:17" x14ac:dyDescent="0.3">
      <c r="A26" s="267"/>
      <c r="B26" s="2" t="s">
        <v>5</v>
      </c>
      <c r="C26" s="7" t="s">
        <v>13</v>
      </c>
      <c r="D26" s="1" t="s">
        <v>13</v>
      </c>
      <c r="E26" s="8" t="s">
        <v>13</v>
      </c>
      <c r="F26" s="7" t="s">
        <v>13</v>
      </c>
      <c r="G26" s="1" t="s">
        <v>13</v>
      </c>
      <c r="H26" s="1" t="s">
        <v>13</v>
      </c>
      <c r="I26" s="1" t="s">
        <v>13</v>
      </c>
      <c r="J26" s="8">
        <v>1</v>
      </c>
      <c r="K26" s="7" t="s">
        <v>13</v>
      </c>
      <c r="L26" s="1" t="s">
        <v>13</v>
      </c>
      <c r="M26" s="8" t="s">
        <v>13</v>
      </c>
      <c r="N26" s="7" t="s">
        <v>13</v>
      </c>
      <c r="O26" s="8" t="s">
        <v>13</v>
      </c>
      <c r="P26" s="36" t="s">
        <v>13</v>
      </c>
      <c r="Q26" s="21">
        <f>SUM(C26:P26)</f>
        <v>1</v>
      </c>
    </row>
    <row r="27" spans="1:17" x14ac:dyDescent="0.3">
      <c r="A27" s="267"/>
      <c r="B27" s="2" t="s">
        <v>6</v>
      </c>
      <c r="C27" s="7">
        <f>4+1</f>
        <v>5</v>
      </c>
      <c r="D27" s="1">
        <v>7</v>
      </c>
      <c r="E27" s="8">
        <f>1+1</f>
        <v>2</v>
      </c>
      <c r="F27" s="7">
        <v>12</v>
      </c>
      <c r="G27" s="1" t="s">
        <v>13</v>
      </c>
      <c r="H27" s="1">
        <v>3</v>
      </c>
      <c r="I27" s="1">
        <v>12</v>
      </c>
      <c r="J27" s="8">
        <f>32+2</f>
        <v>34</v>
      </c>
      <c r="K27" s="7">
        <v>3</v>
      </c>
      <c r="L27" s="1">
        <v>11</v>
      </c>
      <c r="M27" s="8">
        <v>5</v>
      </c>
      <c r="N27" s="7" t="s">
        <v>13</v>
      </c>
      <c r="O27" s="8" t="s">
        <v>13</v>
      </c>
      <c r="P27" s="36" t="s">
        <v>13</v>
      </c>
      <c r="Q27" s="21">
        <f>SUM(C27:P27)</f>
        <v>94</v>
      </c>
    </row>
    <row r="28" spans="1:17" ht="15" thickBot="1" x14ac:dyDescent="0.35">
      <c r="A28" s="268"/>
      <c r="B28" s="24" t="s">
        <v>79</v>
      </c>
      <c r="C28" s="9" t="s">
        <v>13</v>
      </c>
      <c r="D28" s="67" t="s">
        <v>13</v>
      </c>
      <c r="E28" s="10" t="s">
        <v>13</v>
      </c>
      <c r="F28" s="9">
        <v>7</v>
      </c>
      <c r="G28" s="67">
        <v>8</v>
      </c>
      <c r="H28" s="67" t="s">
        <v>13</v>
      </c>
      <c r="I28" s="67">
        <v>13</v>
      </c>
      <c r="J28" s="10">
        <v>8</v>
      </c>
      <c r="K28" s="9">
        <v>1</v>
      </c>
      <c r="L28" s="67">
        <v>2</v>
      </c>
      <c r="M28" s="10" t="s">
        <v>13</v>
      </c>
      <c r="N28" s="9"/>
      <c r="O28" s="10" t="s">
        <v>13</v>
      </c>
      <c r="P28" s="40"/>
      <c r="Q28" s="22">
        <f t="shared" ref="Q28:Q36" si="2">SUM(C28:P28)</f>
        <v>39</v>
      </c>
    </row>
    <row r="29" spans="1:17" x14ac:dyDescent="0.3">
      <c r="A29" s="267" t="s">
        <v>8</v>
      </c>
      <c r="B29" s="54" t="s">
        <v>4</v>
      </c>
      <c r="C29" s="55"/>
      <c r="D29" s="57" t="s">
        <v>13</v>
      </c>
      <c r="E29" s="56"/>
      <c r="F29" s="55">
        <v>3</v>
      </c>
      <c r="G29" s="57">
        <v>1</v>
      </c>
      <c r="H29" s="57"/>
      <c r="I29" s="57">
        <v>4</v>
      </c>
      <c r="J29" s="56"/>
      <c r="K29" s="55"/>
      <c r="L29" s="57"/>
      <c r="M29" s="56"/>
      <c r="N29" s="55" t="s">
        <v>13</v>
      </c>
      <c r="O29" s="56"/>
      <c r="P29" s="82"/>
      <c r="Q29" s="77">
        <f t="shared" si="2"/>
        <v>8</v>
      </c>
    </row>
    <row r="30" spans="1:17" x14ac:dyDescent="0.3">
      <c r="A30" s="267"/>
      <c r="B30" s="2" t="s">
        <v>5</v>
      </c>
      <c r="C30" s="7"/>
      <c r="D30" s="1" t="s">
        <v>13</v>
      </c>
      <c r="E30" s="8"/>
      <c r="F30" s="7" t="s">
        <v>13</v>
      </c>
      <c r="G30" s="1" t="s">
        <v>13</v>
      </c>
      <c r="H30" s="1"/>
      <c r="I30" s="1" t="s">
        <v>13</v>
      </c>
      <c r="J30" s="8"/>
      <c r="K30" s="7"/>
      <c r="L30" s="1"/>
      <c r="M30" s="8"/>
      <c r="N30" s="7" t="s">
        <v>13</v>
      </c>
      <c r="O30" s="8"/>
      <c r="P30" s="36"/>
      <c r="Q30" s="21">
        <f t="shared" si="2"/>
        <v>0</v>
      </c>
    </row>
    <row r="31" spans="1:17" x14ac:dyDescent="0.3">
      <c r="A31" s="267"/>
      <c r="B31" s="2" t="s">
        <v>6</v>
      </c>
      <c r="C31" s="7"/>
      <c r="D31" s="1">
        <v>1</v>
      </c>
      <c r="E31" s="8"/>
      <c r="F31" s="7" t="s">
        <v>13</v>
      </c>
      <c r="G31" s="1" t="s">
        <v>13</v>
      </c>
      <c r="H31" s="1"/>
      <c r="I31" s="1">
        <v>1</v>
      </c>
      <c r="J31" s="8"/>
      <c r="K31" s="7"/>
      <c r="L31" s="1"/>
      <c r="M31" s="8"/>
      <c r="N31" s="7" t="s">
        <v>13</v>
      </c>
      <c r="O31" s="8"/>
      <c r="P31" s="36"/>
      <c r="Q31" s="21">
        <f t="shared" si="2"/>
        <v>2</v>
      </c>
    </row>
    <row r="32" spans="1:17" ht="15" thickBot="1" x14ac:dyDescent="0.35">
      <c r="A32" s="267"/>
      <c r="B32" s="72" t="s">
        <v>79</v>
      </c>
      <c r="C32" s="73"/>
      <c r="D32" s="75" t="s">
        <v>13</v>
      </c>
      <c r="E32" s="74"/>
      <c r="F32" s="73"/>
      <c r="G32" s="75"/>
      <c r="H32" s="75"/>
      <c r="I32" s="75">
        <v>1</v>
      </c>
      <c r="J32" s="74"/>
      <c r="K32" s="73"/>
      <c r="L32" s="75"/>
      <c r="M32" s="74"/>
      <c r="N32" s="73"/>
      <c r="O32" s="74"/>
      <c r="P32" s="81"/>
      <c r="Q32" s="76">
        <f t="shared" si="2"/>
        <v>1</v>
      </c>
    </row>
    <row r="33" spans="1:17" x14ac:dyDescent="0.3">
      <c r="A33" s="266" t="s">
        <v>9</v>
      </c>
      <c r="B33" s="58" t="s">
        <v>4</v>
      </c>
      <c r="C33" s="66"/>
      <c r="D33" s="12"/>
      <c r="E33" s="14"/>
      <c r="F33" s="66"/>
      <c r="G33" s="12"/>
      <c r="H33" s="12"/>
      <c r="I33" s="12"/>
      <c r="J33" s="14"/>
      <c r="K33" s="66"/>
      <c r="L33" s="12"/>
      <c r="M33" s="14"/>
      <c r="N33" s="101">
        <v>1</v>
      </c>
      <c r="O33" s="14"/>
      <c r="P33" s="78"/>
      <c r="Q33" s="71">
        <f t="shared" si="2"/>
        <v>1</v>
      </c>
    </row>
    <row r="34" spans="1:17" x14ac:dyDescent="0.3">
      <c r="A34" s="267"/>
      <c r="B34" s="2" t="s">
        <v>5</v>
      </c>
      <c r="C34" s="7"/>
      <c r="D34" s="1"/>
      <c r="E34" s="8"/>
      <c r="F34" s="7"/>
      <c r="G34" s="1"/>
      <c r="H34" s="1"/>
      <c r="I34" s="1"/>
      <c r="J34" s="8"/>
      <c r="K34" s="7"/>
      <c r="L34" s="1"/>
      <c r="M34" s="8"/>
      <c r="N34" s="7" t="s">
        <v>13</v>
      </c>
      <c r="O34" s="8"/>
      <c r="P34" s="36"/>
      <c r="Q34" s="21">
        <f t="shared" si="2"/>
        <v>0</v>
      </c>
    </row>
    <row r="35" spans="1:17" x14ac:dyDescent="0.3">
      <c r="A35" s="267"/>
      <c r="B35" s="2" t="s">
        <v>6</v>
      </c>
      <c r="C35" s="7"/>
      <c r="D35" s="1"/>
      <c r="E35" s="8"/>
      <c r="F35" s="7"/>
      <c r="G35" s="1"/>
      <c r="H35" s="1"/>
      <c r="I35" s="1"/>
      <c r="J35" s="8"/>
      <c r="K35" s="7"/>
      <c r="L35" s="1"/>
      <c r="M35" s="8"/>
      <c r="N35" s="7" t="s">
        <v>13</v>
      </c>
      <c r="O35" s="8"/>
      <c r="P35" s="36"/>
      <c r="Q35" s="21">
        <f t="shared" si="2"/>
        <v>0</v>
      </c>
    </row>
    <row r="36" spans="1:17" ht="15" thickBot="1" x14ac:dyDescent="0.35">
      <c r="A36" s="268"/>
      <c r="B36" s="24" t="s">
        <v>79</v>
      </c>
      <c r="C36" s="9"/>
      <c r="D36" s="67"/>
      <c r="E36" s="10"/>
      <c r="F36" s="9"/>
      <c r="G36" s="67"/>
      <c r="H36" s="67"/>
      <c r="I36" s="67"/>
      <c r="J36" s="10"/>
      <c r="K36" s="9"/>
      <c r="L36" s="67"/>
      <c r="M36" s="10"/>
      <c r="N36" s="9">
        <v>1</v>
      </c>
      <c r="O36" s="10"/>
      <c r="P36" s="40"/>
      <c r="Q36" s="22">
        <f t="shared" si="2"/>
        <v>1</v>
      </c>
    </row>
    <row r="37" spans="1:17" x14ac:dyDescent="0.3">
      <c r="A37" s="55"/>
      <c r="B37" s="54" t="s">
        <v>10</v>
      </c>
      <c r="C37" s="55">
        <f>SUM(C26:C27,C30:C31,C34:C35)</f>
        <v>5</v>
      </c>
      <c r="D37" s="57">
        <f t="shared" ref="D37:P37" si="3">SUM(D26:D27,D30:D31,D34:D35)</f>
        <v>8</v>
      </c>
      <c r="E37" s="56">
        <f t="shared" si="3"/>
        <v>2</v>
      </c>
      <c r="F37" s="55">
        <f t="shared" si="3"/>
        <v>12</v>
      </c>
      <c r="G37" s="57">
        <f t="shared" si="3"/>
        <v>0</v>
      </c>
      <c r="H37" s="57">
        <f t="shared" si="3"/>
        <v>3</v>
      </c>
      <c r="I37" s="57">
        <f t="shared" si="3"/>
        <v>13</v>
      </c>
      <c r="J37" s="56">
        <f t="shared" si="3"/>
        <v>35</v>
      </c>
      <c r="K37" s="55">
        <f t="shared" si="3"/>
        <v>3</v>
      </c>
      <c r="L37" s="57">
        <f t="shared" si="3"/>
        <v>11</v>
      </c>
      <c r="M37" s="56">
        <f t="shared" si="3"/>
        <v>5</v>
      </c>
      <c r="N37" s="55">
        <f t="shared" si="3"/>
        <v>0</v>
      </c>
      <c r="O37" s="56">
        <f t="shared" si="3"/>
        <v>0</v>
      </c>
      <c r="P37" s="82">
        <f t="shared" si="3"/>
        <v>0</v>
      </c>
      <c r="Q37" s="77"/>
    </row>
    <row r="38" spans="1:17" ht="15" thickBot="1" x14ac:dyDescent="0.35">
      <c r="A38" s="73"/>
      <c r="B38" s="72" t="s">
        <v>11</v>
      </c>
      <c r="C38" s="257">
        <f>SUM(C37:E37)</f>
        <v>15</v>
      </c>
      <c r="D38" s="259"/>
      <c r="E38" s="258"/>
      <c r="F38" s="257">
        <f>SUM(F37:J37)</f>
        <v>63</v>
      </c>
      <c r="G38" s="259"/>
      <c r="H38" s="259"/>
      <c r="I38" s="259"/>
      <c r="J38" s="258"/>
      <c r="K38" s="257">
        <f>SUM(K37:M37)</f>
        <v>19</v>
      </c>
      <c r="L38" s="259"/>
      <c r="M38" s="258"/>
      <c r="N38" s="257">
        <f>SUM(N37:O37)</f>
        <v>0</v>
      </c>
      <c r="O38" s="258"/>
      <c r="P38" s="37">
        <f>SUM(P37)</f>
        <v>0</v>
      </c>
      <c r="Q38" s="22">
        <f>SUM(C38:P38)</f>
        <v>97</v>
      </c>
    </row>
    <row r="39" spans="1:17" ht="15" thickBot="1" x14ac:dyDescent="0.35">
      <c r="A39" s="104" t="s">
        <v>75</v>
      </c>
      <c r="B39" s="106"/>
      <c r="C39" s="113">
        <v>12</v>
      </c>
      <c r="D39" s="113">
        <v>33</v>
      </c>
      <c r="E39" s="113">
        <v>13</v>
      </c>
      <c r="F39" s="113">
        <v>40</v>
      </c>
      <c r="G39" s="113">
        <v>3</v>
      </c>
      <c r="H39" s="113">
        <v>16</v>
      </c>
      <c r="I39" s="113">
        <v>103</v>
      </c>
      <c r="J39" s="113">
        <v>3</v>
      </c>
      <c r="K39" s="113">
        <v>5</v>
      </c>
      <c r="L39" s="113">
        <v>3</v>
      </c>
      <c r="M39" s="113">
        <v>8</v>
      </c>
      <c r="N39" s="106" t="s">
        <v>13</v>
      </c>
      <c r="O39" s="107" t="s">
        <v>13</v>
      </c>
      <c r="P39" t="s">
        <v>34</v>
      </c>
    </row>
    <row r="40" spans="1:17" x14ac:dyDescent="0.3">
      <c r="P40" t="s">
        <v>97</v>
      </c>
      <c r="Q40">
        <f>SUM(C39:O39)</f>
        <v>239</v>
      </c>
    </row>
  </sheetData>
  <mergeCells count="26">
    <mergeCell ref="C2:P2"/>
    <mergeCell ref="C3:E3"/>
    <mergeCell ref="F3:J3"/>
    <mergeCell ref="N3:O3"/>
    <mergeCell ref="A1:P1"/>
    <mergeCell ref="K3:M3"/>
    <mergeCell ref="K18:M18"/>
    <mergeCell ref="N18:O18"/>
    <mergeCell ref="C38:E38"/>
    <mergeCell ref="F38:J38"/>
    <mergeCell ref="K38:M38"/>
    <mergeCell ref="N38:O38"/>
    <mergeCell ref="K23:M23"/>
    <mergeCell ref="A21:P21"/>
    <mergeCell ref="C22:P22"/>
    <mergeCell ref="C23:E23"/>
    <mergeCell ref="F23:J23"/>
    <mergeCell ref="N23:O23"/>
    <mergeCell ref="A25:A28"/>
    <mergeCell ref="A29:A32"/>
    <mergeCell ref="A33:A36"/>
    <mergeCell ref="A5:A8"/>
    <mergeCell ref="A9:A12"/>
    <mergeCell ref="A13:A16"/>
    <mergeCell ref="C18:E18"/>
    <mergeCell ref="F18:J18"/>
  </mergeCells>
  <pageMargins left="0.25" right="0.25" top="0.75" bottom="0.75" header="0.3" footer="0.3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3" sqref="J13"/>
    </sheetView>
  </sheetViews>
  <sheetFormatPr defaultRowHeight="14.4" x14ac:dyDescent="0.3"/>
  <cols>
    <col min="1" max="1" width="11.88671875" customWidth="1"/>
    <col min="2" max="2" width="20.33203125" bestFit="1" customWidth="1"/>
    <col min="3" max="3" width="14.33203125" customWidth="1"/>
    <col min="4" max="4" width="12.6640625" bestFit="1" customWidth="1"/>
    <col min="5" max="5" width="13" bestFit="1" customWidth="1"/>
    <col min="6" max="6" width="12" customWidth="1"/>
    <col min="7" max="7" width="12.44140625" bestFit="1" customWidth="1"/>
    <col min="8" max="8" width="14.44140625" bestFit="1" customWidth="1"/>
    <col min="9" max="9" width="12" bestFit="1" customWidth="1"/>
    <col min="10" max="10" width="2.33203125" bestFit="1" customWidth="1"/>
  </cols>
  <sheetData>
    <row r="1" spans="1:8" ht="14.4" customHeight="1" x14ac:dyDescent="0.3">
      <c r="A1" s="276" t="s">
        <v>106</v>
      </c>
      <c r="B1" s="277"/>
      <c r="C1" s="277"/>
      <c r="D1" s="277"/>
      <c r="E1" s="277"/>
      <c r="F1" s="277"/>
      <c r="G1" s="277"/>
      <c r="H1" s="14"/>
    </row>
    <row r="2" spans="1:8" ht="29.4" thickBot="1" x14ac:dyDescent="0.35">
      <c r="A2" s="13" t="s">
        <v>0</v>
      </c>
      <c r="B2" s="1" t="s">
        <v>1</v>
      </c>
      <c r="C2" s="262" t="s">
        <v>2</v>
      </c>
      <c r="D2" s="262"/>
      <c r="E2" s="262"/>
      <c r="F2" s="262"/>
      <c r="G2" s="262"/>
      <c r="H2" s="8"/>
    </row>
    <row r="3" spans="1:8" x14ac:dyDescent="0.3">
      <c r="A3" s="7"/>
      <c r="B3" s="2"/>
      <c r="C3" s="264" t="s">
        <v>3</v>
      </c>
      <c r="D3" s="279"/>
      <c r="E3" s="279"/>
      <c r="F3" s="265"/>
      <c r="G3" s="29" t="s">
        <v>14</v>
      </c>
      <c r="H3" s="21" t="s">
        <v>72</v>
      </c>
    </row>
    <row r="4" spans="1:8" s="25" customFormat="1" ht="15" thickBot="1" x14ac:dyDescent="0.35">
      <c r="A4" s="50"/>
      <c r="B4" s="44"/>
      <c r="C4" s="51">
        <v>43101</v>
      </c>
      <c r="D4" s="53">
        <v>43132</v>
      </c>
      <c r="E4" s="53">
        <v>43160</v>
      </c>
      <c r="F4" s="52">
        <v>43191</v>
      </c>
      <c r="G4" s="99">
        <v>43102</v>
      </c>
      <c r="H4" s="100"/>
    </row>
    <row r="5" spans="1:8" x14ac:dyDescent="0.3">
      <c r="A5" s="266" t="s">
        <v>7</v>
      </c>
      <c r="B5" s="58" t="s">
        <v>4</v>
      </c>
      <c r="C5" s="59" t="s">
        <v>13</v>
      </c>
      <c r="D5" s="61" t="s">
        <v>13</v>
      </c>
      <c r="E5" s="61" t="s">
        <v>13</v>
      </c>
      <c r="F5" s="60" t="s">
        <v>13</v>
      </c>
      <c r="G5" s="93" t="s">
        <v>13</v>
      </c>
      <c r="H5" s="62">
        <f t="shared" ref="H5:H16" si="0">SUM(C5:G5)</f>
        <v>0</v>
      </c>
    </row>
    <row r="6" spans="1:8" x14ac:dyDescent="0.3">
      <c r="A6" s="267"/>
      <c r="B6" s="2" t="s">
        <v>5</v>
      </c>
      <c r="C6" s="23" t="s">
        <v>13</v>
      </c>
      <c r="D6" s="4" t="s">
        <v>13</v>
      </c>
      <c r="E6" s="4" t="s">
        <v>13</v>
      </c>
      <c r="F6" s="19" t="s">
        <v>13</v>
      </c>
      <c r="G6" s="31" t="s">
        <v>13</v>
      </c>
      <c r="H6" s="20">
        <f t="shared" si="0"/>
        <v>0</v>
      </c>
    </row>
    <row r="7" spans="1:8" x14ac:dyDescent="0.3">
      <c r="A7" s="267"/>
      <c r="B7" s="2" t="s">
        <v>6</v>
      </c>
      <c r="C7" s="23" t="s">
        <v>13</v>
      </c>
      <c r="D7" s="4" t="s">
        <v>13</v>
      </c>
      <c r="E7" s="4">
        <v>4126100</v>
      </c>
      <c r="F7" s="19" t="s">
        <v>13</v>
      </c>
      <c r="G7" s="31" t="s">
        <v>13</v>
      </c>
      <c r="H7" s="20">
        <f t="shared" si="0"/>
        <v>4126100</v>
      </c>
    </row>
    <row r="8" spans="1:8" ht="15" thickBot="1" x14ac:dyDescent="0.35">
      <c r="A8" s="268"/>
      <c r="B8" s="24" t="s">
        <v>79</v>
      </c>
      <c r="C8" s="63"/>
      <c r="D8" s="65"/>
      <c r="E8" s="65"/>
      <c r="F8" s="64"/>
      <c r="G8" s="32"/>
      <c r="H8" s="35">
        <f t="shared" si="0"/>
        <v>0</v>
      </c>
    </row>
    <row r="9" spans="1:8" x14ac:dyDescent="0.3">
      <c r="A9" s="267" t="s">
        <v>8</v>
      </c>
      <c r="B9" s="54" t="s">
        <v>4</v>
      </c>
      <c r="C9" s="68"/>
      <c r="D9" s="70"/>
      <c r="E9" s="70"/>
      <c r="F9" s="69"/>
      <c r="G9" s="91"/>
      <c r="H9" s="92">
        <f t="shared" si="0"/>
        <v>0</v>
      </c>
    </row>
    <row r="10" spans="1:8" x14ac:dyDescent="0.3">
      <c r="A10" s="267"/>
      <c r="B10" s="2" t="s">
        <v>5</v>
      </c>
      <c r="C10" s="23"/>
      <c r="D10" s="4"/>
      <c r="E10" s="4"/>
      <c r="F10" s="19"/>
      <c r="G10" s="31"/>
      <c r="H10" s="20">
        <f t="shared" si="0"/>
        <v>0</v>
      </c>
    </row>
    <row r="11" spans="1:8" x14ac:dyDescent="0.3">
      <c r="A11" s="267"/>
      <c r="B11" s="2" t="s">
        <v>6</v>
      </c>
      <c r="C11" s="23"/>
      <c r="D11" s="4"/>
      <c r="E11" s="4"/>
      <c r="F11" s="19"/>
      <c r="G11" s="31"/>
      <c r="H11" s="20">
        <f t="shared" si="0"/>
        <v>0</v>
      </c>
    </row>
    <row r="12" spans="1:8" ht="15" thickBot="1" x14ac:dyDescent="0.35">
      <c r="A12" s="267"/>
      <c r="B12" s="72" t="s">
        <v>79</v>
      </c>
      <c r="C12" s="95"/>
      <c r="D12" s="89"/>
      <c r="E12" s="89"/>
      <c r="F12" s="96"/>
      <c r="G12" s="97"/>
      <c r="H12" s="98">
        <f t="shared" si="0"/>
        <v>0</v>
      </c>
    </row>
    <row r="13" spans="1:8" x14ac:dyDescent="0.3">
      <c r="A13" s="266" t="s">
        <v>9</v>
      </c>
      <c r="B13" s="58" t="s">
        <v>4</v>
      </c>
      <c r="C13" s="59"/>
      <c r="D13" s="61"/>
      <c r="E13" s="61"/>
      <c r="F13" s="60"/>
      <c r="G13" s="93"/>
      <c r="H13" s="62">
        <f t="shared" si="0"/>
        <v>0</v>
      </c>
    </row>
    <row r="14" spans="1:8" x14ac:dyDescent="0.3">
      <c r="A14" s="267"/>
      <c r="B14" s="2" t="s">
        <v>5</v>
      </c>
      <c r="C14" s="23"/>
      <c r="D14" s="4"/>
      <c r="E14" s="4"/>
      <c r="F14" s="19"/>
      <c r="G14" s="31"/>
      <c r="H14" s="20">
        <f t="shared" si="0"/>
        <v>0</v>
      </c>
    </row>
    <row r="15" spans="1:8" x14ac:dyDescent="0.3">
      <c r="A15" s="267"/>
      <c r="B15" s="2" t="s">
        <v>6</v>
      </c>
      <c r="C15" s="23"/>
      <c r="D15" s="4"/>
      <c r="E15" s="4"/>
      <c r="F15" s="19"/>
      <c r="G15" s="31"/>
      <c r="H15" s="20">
        <f t="shared" si="0"/>
        <v>0</v>
      </c>
    </row>
    <row r="16" spans="1:8" ht="15" thickBot="1" x14ac:dyDescent="0.35">
      <c r="A16" s="268"/>
      <c r="B16" s="24" t="s">
        <v>79</v>
      </c>
      <c r="C16" s="63"/>
      <c r="D16" s="65"/>
      <c r="E16" s="65"/>
      <c r="F16" s="64"/>
      <c r="G16" s="32"/>
      <c r="H16" s="35">
        <f t="shared" si="0"/>
        <v>0</v>
      </c>
    </row>
    <row r="17" spans="1:8" x14ac:dyDescent="0.3">
      <c r="A17" s="55"/>
      <c r="B17" s="54" t="s">
        <v>10</v>
      </c>
      <c r="C17" s="68">
        <f>SUM(C6:C7,C10:C11,C14:C15)</f>
        <v>0</v>
      </c>
      <c r="D17" s="70">
        <f t="shared" ref="D17:G17" si="1">SUM(D6:D7,D10:D11,D14:D15)</f>
        <v>0</v>
      </c>
      <c r="E17" s="70">
        <f t="shared" si="1"/>
        <v>4126100</v>
      </c>
      <c r="F17" s="69">
        <f t="shared" si="1"/>
        <v>0</v>
      </c>
      <c r="G17" s="91">
        <f t="shared" si="1"/>
        <v>0</v>
      </c>
      <c r="H17" s="92"/>
    </row>
    <row r="18" spans="1:8" ht="15" thickBot="1" x14ac:dyDescent="0.35">
      <c r="A18" s="9"/>
      <c r="B18" s="24" t="s">
        <v>11</v>
      </c>
      <c r="C18" s="275">
        <f>SUM(C17:F17)</f>
        <v>4126100</v>
      </c>
      <c r="D18" s="317"/>
      <c r="E18" s="317"/>
      <c r="F18" s="313"/>
      <c r="G18" s="32">
        <f>SUM(G17)</f>
        <v>0</v>
      </c>
      <c r="H18" s="35"/>
    </row>
    <row r="20" spans="1:8" ht="15" thickBot="1" x14ac:dyDescent="0.35"/>
    <row r="21" spans="1:8" ht="14.4" customHeight="1" x14ac:dyDescent="0.3">
      <c r="A21" s="276" t="s">
        <v>73</v>
      </c>
      <c r="B21" s="277"/>
      <c r="C21" s="277"/>
      <c r="D21" s="277"/>
      <c r="E21" s="277"/>
      <c r="F21" s="277"/>
      <c r="G21" s="277"/>
      <c r="H21" s="14"/>
    </row>
    <row r="22" spans="1:8" ht="29.4" thickBot="1" x14ac:dyDescent="0.35">
      <c r="A22" s="13" t="s">
        <v>0</v>
      </c>
      <c r="B22" s="1" t="s">
        <v>1</v>
      </c>
      <c r="C22" s="262" t="s">
        <v>2</v>
      </c>
      <c r="D22" s="262"/>
      <c r="E22" s="262"/>
      <c r="F22" s="262"/>
      <c r="G22" s="262"/>
      <c r="H22" s="8"/>
    </row>
    <row r="23" spans="1:8" x14ac:dyDescent="0.3">
      <c r="A23" s="7"/>
      <c r="B23" s="2"/>
      <c r="C23" s="264" t="s">
        <v>3</v>
      </c>
      <c r="D23" s="279"/>
      <c r="E23" s="279"/>
      <c r="F23" s="265"/>
      <c r="G23" s="29" t="s">
        <v>14</v>
      </c>
      <c r="H23" s="21" t="s">
        <v>33</v>
      </c>
    </row>
    <row r="24" spans="1:8" s="25" customFormat="1" ht="15" thickBot="1" x14ac:dyDescent="0.35">
      <c r="A24" s="50"/>
      <c r="B24" s="44"/>
      <c r="C24" s="51">
        <v>43101</v>
      </c>
      <c r="D24" s="53">
        <v>43132</v>
      </c>
      <c r="E24" s="53">
        <v>43160</v>
      </c>
      <c r="F24" s="52">
        <v>43191</v>
      </c>
      <c r="G24" s="99">
        <v>43102</v>
      </c>
      <c r="H24" s="100"/>
    </row>
    <row r="25" spans="1:8" x14ac:dyDescent="0.3">
      <c r="A25" s="266" t="s">
        <v>7</v>
      </c>
      <c r="B25" s="58" t="s">
        <v>4</v>
      </c>
      <c r="C25" s="66" t="s">
        <v>13</v>
      </c>
      <c r="D25" s="12" t="s">
        <v>13</v>
      </c>
      <c r="E25" s="12" t="s">
        <v>13</v>
      </c>
      <c r="F25" s="14" t="s">
        <v>13</v>
      </c>
      <c r="G25" s="78" t="s">
        <v>13</v>
      </c>
      <c r="H25" s="71">
        <f t="shared" ref="H25:H36" si="2">SUM(C25:G25)</f>
        <v>0</v>
      </c>
    </row>
    <row r="26" spans="1:8" x14ac:dyDescent="0.3">
      <c r="A26" s="267"/>
      <c r="B26" s="2" t="s">
        <v>5</v>
      </c>
      <c r="C26" s="7" t="s">
        <v>13</v>
      </c>
      <c r="D26" s="1" t="s">
        <v>13</v>
      </c>
      <c r="E26" s="1" t="s">
        <v>13</v>
      </c>
      <c r="F26" s="8" t="s">
        <v>13</v>
      </c>
      <c r="G26" s="36" t="s">
        <v>13</v>
      </c>
      <c r="H26" s="21">
        <f t="shared" si="2"/>
        <v>0</v>
      </c>
    </row>
    <row r="27" spans="1:8" x14ac:dyDescent="0.3">
      <c r="A27" s="267"/>
      <c r="B27" s="2" t="s">
        <v>6</v>
      </c>
      <c r="C27" s="7" t="s">
        <v>13</v>
      </c>
      <c r="D27" s="1" t="s">
        <v>13</v>
      </c>
      <c r="E27" s="1">
        <v>1</v>
      </c>
      <c r="F27" s="8" t="s">
        <v>13</v>
      </c>
      <c r="G27" s="36" t="s">
        <v>13</v>
      </c>
      <c r="H27" s="21">
        <f t="shared" si="2"/>
        <v>1</v>
      </c>
    </row>
    <row r="28" spans="1:8" ht="15" thickBot="1" x14ac:dyDescent="0.35">
      <c r="A28" s="268"/>
      <c r="B28" s="24" t="s">
        <v>79</v>
      </c>
      <c r="C28" s="9"/>
      <c r="D28" s="67"/>
      <c r="E28" s="67"/>
      <c r="F28" s="10"/>
      <c r="G28" s="40"/>
      <c r="H28" s="22">
        <f t="shared" si="2"/>
        <v>0</v>
      </c>
    </row>
    <row r="29" spans="1:8" x14ac:dyDescent="0.3">
      <c r="A29" s="267" t="s">
        <v>8</v>
      </c>
      <c r="B29" s="54" t="s">
        <v>4</v>
      </c>
      <c r="C29" s="55"/>
      <c r="D29" s="57"/>
      <c r="E29" s="57"/>
      <c r="F29" s="56"/>
      <c r="G29" s="82"/>
      <c r="H29" s="77">
        <f t="shared" si="2"/>
        <v>0</v>
      </c>
    </row>
    <row r="30" spans="1:8" x14ac:dyDescent="0.3">
      <c r="A30" s="267"/>
      <c r="B30" s="2" t="s">
        <v>5</v>
      </c>
      <c r="C30" s="7"/>
      <c r="D30" s="1"/>
      <c r="E30" s="1"/>
      <c r="F30" s="8"/>
      <c r="G30" s="36"/>
      <c r="H30" s="21">
        <f t="shared" si="2"/>
        <v>0</v>
      </c>
    </row>
    <row r="31" spans="1:8" x14ac:dyDescent="0.3">
      <c r="A31" s="267"/>
      <c r="B31" s="2" t="s">
        <v>6</v>
      </c>
      <c r="C31" s="7"/>
      <c r="D31" s="1"/>
      <c r="E31" s="1"/>
      <c r="F31" s="8"/>
      <c r="G31" s="36"/>
      <c r="H31" s="21">
        <f t="shared" si="2"/>
        <v>0</v>
      </c>
    </row>
    <row r="32" spans="1:8" ht="15" thickBot="1" x14ac:dyDescent="0.35">
      <c r="A32" s="267"/>
      <c r="B32" s="72" t="s">
        <v>79</v>
      </c>
      <c r="C32" s="73"/>
      <c r="D32" s="75"/>
      <c r="E32" s="75"/>
      <c r="F32" s="74"/>
      <c r="G32" s="81"/>
      <c r="H32" s="76">
        <f t="shared" si="2"/>
        <v>0</v>
      </c>
    </row>
    <row r="33" spans="1:8" x14ac:dyDescent="0.3">
      <c r="A33" s="266" t="s">
        <v>9</v>
      </c>
      <c r="B33" s="58" t="s">
        <v>4</v>
      </c>
      <c r="C33" s="66"/>
      <c r="D33" s="12"/>
      <c r="E33" s="12"/>
      <c r="F33" s="14"/>
      <c r="G33" s="78"/>
      <c r="H33" s="71">
        <f t="shared" si="2"/>
        <v>0</v>
      </c>
    </row>
    <row r="34" spans="1:8" x14ac:dyDescent="0.3">
      <c r="A34" s="267"/>
      <c r="B34" s="2" t="s">
        <v>5</v>
      </c>
      <c r="C34" s="7"/>
      <c r="D34" s="1"/>
      <c r="E34" s="1"/>
      <c r="F34" s="8"/>
      <c r="G34" s="36"/>
      <c r="H34" s="21">
        <f t="shared" si="2"/>
        <v>0</v>
      </c>
    </row>
    <row r="35" spans="1:8" x14ac:dyDescent="0.3">
      <c r="A35" s="267"/>
      <c r="B35" s="2" t="s">
        <v>6</v>
      </c>
      <c r="C35" s="7"/>
      <c r="D35" s="1"/>
      <c r="E35" s="1"/>
      <c r="F35" s="8"/>
      <c r="G35" s="36"/>
      <c r="H35" s="21">
        <f t="shared" si="2"/>
        <v>0</v>
      </c>
    </row>
    <row r="36" spans="1:8" ht="15" thickBot="1" x14ac:dyDescent="0.35">
      <c r="A36" s="268"/>
      <c r="B36" s="24" t="s">
        <v>79</v>
      </c>
      <c r="C36" s="9"/>
      <c r="D36" s="67"/>
      <c r="E36" s="67"/>
      <c r="F36" s="10"/>
      <c r="G36" s="40"/>
      <c r="H36" s="22">
        <f t="shared" si="2"/>
        <v>0</v>
      </c>
    </row>
    <row r="37" spans="1:8" x14ac:dyDescent="0.3">
      <c r="A37" s="55"/>
      <c r="B37" s="54" t="s">
        <v>10</v>
      </c>
      <c r="C37" s="55">
        <f>SUM(C27:C35,C26:C27,C30:C31,C34:C35)</f>
        <v>0</v>
      </c>
      <c r="D37" s="57">
        <f t="shared" ref="D37:G37" si="3">SUM(D27:D35,D26:D27,D30:D31,D34:D35)</f>
        <v>0</v>
      </c>
      <c r="E37" s="57">
        <f>SUM(E26:E27,E30:E31,E34:E35)</f>
        <v>1</v>
      </c>
      <c r="F37" s="56">
        <f t="shared" si="3"/>
        <v>0</v>
      </c>
      <c r="G37" s="82">
        <f t="shared" si="3"/>
        <v>0</v>
      </c>
      <c r="H37" s="77"/>
    </row>
    <row r="38" spans="1:8" ht="15" thickBot="1" x14ac:dyDescent="0.35">
      <c r="A38" s="9"/>
      <c r="B38" s="24" t="s">
        <v>11</v>
      </c>
      <c r="C38" s="260">
        <f>SUM(C37:F37)</f>
        <v>1</v>
      </c>
      <c r="D38" s="316"/>
      <c r="E38" s="316"/>
      <c r="F38" s="261"/>
      <c r="G38" s="37">
        <f>SUM(G37)</f>
        <v>0</v>
      </c>
      <c r="H38" s="22"/>
    </row>
    <row r="39" spans="1:8" x14ac:dyDescent="0.3">
      <c r="G39" t="s">
        <v>74</v>
      </c>
      <c r="H39">
        <f>SUM(H25:H38)</f>
        <v>1</v>
      </c>
    </row>
  </sheetData>
  <mergeCells count="14">
    <mergeCell ref="A25:A28"/>
    <mergeCell ref="A29:A32"/>
    <mergeCell ref="A33:A36"/>
    <mergeCell ref="C38:F38"/>
    <mergeCell ref="A1:G1"/>
    <mergeCell ref="C2:G2"/>
    <mergeCell ref="C3:F3"/>
    <mergeCell ref="C23:F23"/>
    <mergeCell ref="A21:G21"/>
    <mergeCell ref="C22:G22"/>
    <mergeCell ref="C18:F18"/>
    <mergeCell ref="A5:A8"/>
    <mergeCell ref="A9:A12"/>
    <mergeCell ref="A13:A1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OPPIK</vt:lpstr>
      <vt:lpstr>OPVVV</vt:lpstr>
      <vt:lpstr>OPZ</vt:lpstr>
      <vt:lpstr>OPD2</vt:lpstr>
      <vt:lpstr>OPŽP</vt:lpstr>
      <vt:lpstr>IROP</vt:lpstr>
      <vt:lpstr>OPTP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Kapalínová Zuzana</dc:creator>
  <cp:lastModifiedBy>Kapalínová Zuzana</cp:lastModifiedBy>
  <cp:lastPrinted>2018-03-06T08:39:41Z</cp:lastPrinted>
  <dcterms:created xsi:type="dcterms:W3CDTF">2018-01-22T20:42:03Z</dcterms:created>
  <dcterms:modified xsi:type="dcterms:W3CDTF">2018-03-12T12:52:18Z</dcterms:modified>
</cp:coreProperties>
</file>